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Facilities Management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'Facilities Management'!$A$1:$Z$70</definedName>
    <definedName name="_xlnm.Print_Titles" localSheetId="0">'Facilities Management'!$A:$B</definedName>
  </definedNames>
  <calcPr fullCalcOnLoad="1"/>
</workbook>
</file>

<file path=xl/sharedStrings.xml><?xml version="1.0" encoding="utf-8"?>
<sst xmlns="http://schemas.openxmlformats.org/spreadsheetml/2006/main" count="157" uniqueCount="61">
  <si>
    <t>Total</t>
  </si>
  <si>
    <t>Energy Efficiency Improvements</t>
  </si>
  <si>
    <t>G.O.</t>
  </si>
  <si>
    <t>Other</t>
  </si>
  <si>
    <t>Facilities Management</t>
  </si>
  <si>
    <t>Renewable Energy</t>
  </si>
  <si>
    <t xml:space="preserve">  Subtotal</t>
  </si>
  <si>
    <t>General Building Improvements</t>
  </si>
  <si>
    <t>City-County Building Improvements</t>
  </si>
  <si>
    <t>Park Facility Improvements</t>
  </si>
  <si>
    <t>Streets Facility Upgrades</t>
  </si>
  <si>
    <t>Fire Building Improvements</t>
  </si>
  <si>
    <t>2014 Requested</t>
  </si>
  <si>
    <t>2015 Requested</t>
  </si>
  <si>
    <t>2016 Requested</t>
  </si>
  <si>
    <t>2017 Requested</t>
  </si>
  <si>
    <t>Olbrich Garden New Roof</t>
  </si>
  <si>
    <t>Fairchild Building</t>
  </si>
  <si>
    <t>City Assessor Office Remodel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</si>
  <si>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</si>
  <si>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</si>
  <si>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</si>
  <si>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</si>
  <si>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</si>
  <si>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</si>
  <si>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</si>
  <si>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Sayle St Facilities Improvements</t>
  </si>
  <si>
    <t>MMB - Renovation</t>
  </si>
  <si>
    <t>Human Resources - Remodel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</si>
  <si>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</si>
  <si>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</si>
  <si>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</si>
  <si>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</si>
  <si>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</si>
  <si>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</si>
  <si>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</si>
  <si>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</si>
  <si>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</si>
  <si>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</si>
  <si>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</si>
  <si>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</si>
  <si>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</si>
  <si>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</si>
  <si>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</si>
  <si>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</si>
  <si>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</si>
  <si>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</si>
  <si>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</si>
  <si>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</si>
  <si>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</si>
  <si>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</si>
  <si>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</si>
  <si>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</si>
  <si>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Amount Reduced</t>
  </si>
  <si>
    <t xml:space="preserve">Total Amount Reduced </t>
  </si>
  <si>
    <t>Cumulative Borrowing 2014 - 2018 per 2013 Adopted Budget</t>
  </si>
  <si>
    <t>Cumulative Borrowing 2014 - 2018 per 2013 Adopted Budget reduce by 10%</t>
  </si>
  <si>
    <t>Cumulative Borrowing 2014 - 2018 per 2013 Adopted Budget reduce by 10% plus reauth</t>
  </si>
  <si>
    <t>Proposed 2014 - 2018 CIP</t>
  </si>
  <si>
    <t>Proposed 2014 - 2018 CIP reduced by 10%</t>
  </si>
  <si>
    <t>Amount Reduced (Check)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</si>
</sst>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33" borderId="0" xfId="57" applyNumberFormat="1" applyFont="1" applyFill="1" applyProtection="1">
      <alignment/>
      <protection/>
    </xf>
    <xf numFmtId="3" fontId="0" fillId="33" borderId="10" xfId="57" applyNumberFormat="1" applyFill="1" applyBorder="1" applyProtection="1">
      <alignment/>
      <protection/>
    </xf>
    <xf numFmtId="3" fontId="0" fillId="33" borderId="0" xfId="57" applyNumberFormat="1" applyFill="1" applyBorder="1" applyProtection="1">
      <alignment/>
      <protection/>
    </xf>
    <xf numFmtId="3" fontId="0" fillId="33" borderId="11" xfId="57" applyNumberFormat="1" applyFill="1" applyBorder="1" applyProtection="1">
      <alignment/>
      <protection/>
    </xf>
    <xf numFmtId="3" fontId="0" fillId="33" borderId="12" xfId="57" applyNumberFormat="1" applyFill="1" applyBorder="1" applyProtection="1">
      <alignment/>
      <protection/>
    </xf>
    <xf numFmtId="3" fontId="0" fillId="33" borderId="13" xfId="57" applyNumberFormat="1" applyFill="1" applyBorder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0" borderId="17" xfId="57" applyNumberFormat="1" applyFill="1" applyBorder="1" applyProtection="1">
      <alignment/>
      <protection/>
    </xf>
    <xf numFmtId="3" fontId="0" fillId="0" borderId="18" xfId="57" applyNumberFormat="1" applyFill="1" applyBorder="1" applyProtection="1">
      <alignment/>
      <protection/>
    </xf>
    <xf numFmtId="3" fontId="0" fillId="0" borderId="19" xfId="57" applyNumberFormat="1" applyFill="1" applyBorder="1" applyProtection="1">
      <alignment/>
      <protection/>
    </xf>
    <xf numFmtId="3" fontId="0" fillId="0" borderId="20" xfId="57" applyNumberFormat="1" applyFill="1" applyBorder="1" applyProtection="1">
      <alignment/>
      <protection/>
    </xf>
    <xf numFmtId="3" fontId="0" fillId="9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0" borderId="23" xfId="57" applyNumberForma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" fontId="0" fillId="0" borderId="24" xfId="57" applyNumberFormat="1" applyFill="1" applyBorder="1" applyProtection="1">
      <alignment/>
      <protection/>
    </xf>
    <xf numFmtId="3" fontId="0" fillId="0" borderId="25" xfId="57" applyNumberFormat="1" applyFill="1" applyBorder="1" applyProtection="1">
      <alignment/>
      <protection/>
    </xf>
    <xf numFmtId="3" fontId="0" fillId="0" borderId="0" xfId="57" applyNumberFormat="1" applyFill="1" applyAlignment="1" applyProtection="1">
      <alignment horizontal="centerContinuous"/>
      <protection locked="0"/>
    </xf>
    <xf numFmtId="3" fontId="6" fillId="0" borderId="0" xfId="57" applyNumberFormat="1" applyFont="1" applyFill="1" applyAlignment="1" applyProtection="1">
      <alignment/>
      <protection locked="0"/>
    </xf>
    <xf numFmtId="0" fontId="0" fillId="0" borderId="0" xfId="57" applyAlignment="1" applyProtection="1">
      <alignment/>
      <protection locked="0"/>
    </xf>
    <xf numFmtId="3" fontId="0" fillId="0" borderId="0" xfId="57" applyNumberFormat="1" applyFill="1" applyAlignment="1" applyProtection="1">
      <alignment horizontal="center"/>
      <protection locked="0"/>
    </xf>
    <xf numFmtId="3" fontId="0" fillId="0" borderId="0" xfId="57" applyNumberFormat="1" applyFill="1" applyAlignment="1" applyProtection="1">
      <alignment horizontal="left"/>
      <protection locked="0"/>
    </xf>
    <xf numFmtId="3" fontId="7" fillId="0" borderId="0" xfId="57" applyNumberFormat="1" applyFont="1" applyFill="1" applyAlignment="1" applyProtection="1">
      <alignment horizontal="left"/>
      <protection locked="0"/>
    </xf>
    <xf numFmtId="3" fontId="0" fillId="0" borderId="0" xfId="57" applyNumberFormat="1" applyFill="1" applyBorder="1" applyAlignment="1" applyProtection="1">
      <alignment horizontal="centerContinuous"/>
      <protection locked="0"/>
    </xf>
    <xf numFmtId="3" fontId="0" fillId="0" borderId="0" xfId="57" applyNumberFormat="1" applyFill="1" applyProtection="1">
      <alignment/>
      <protection locked="0"/>
    </xf>
    <xf numFmtId="3" fontId="1" fillId="0" borderId="0" xfId="57" applyNumberFormat="1" applyFont="1" applyFill="1" applyAlignment="1" applyProtection="1">
      <alignment horizontal="centerContinuous"/>
      <protection locked="0"/>
    </xf>
    <xf numFmtId="3" fontId="4" fillId="0" borderId="0" xfId="57" applyNumberFormat="1" applyFont="1" applyFill="1" applyAlignment="1" applyProtection="1">
      <alignment/>
      <protection locked="0"/>
    </xf>
    <xf numFmtId="3" fontId="0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4" fillId="0" borderId="26" xfId="57" applyNumberFormat="1" applyFont="1" applyFill="1" applyBorder="1" applyAlignment="1" applyProtection="1">
      <alignment horizontal="centerContinuous"/>
      <protection locked="0"/>
    </xf>
    <xf numFmtId="3" fontId="4" fillId="0" borderId="27" xfId="57" applyNumberFormat="1" applyFont="1" applyFill="1" applyBorder="1" applyAlignment="1" applyProtection="1">
      <alignment horizontal="centerContinuous"/>
      <protection locked="0"/>
    </xf>
    <xf numFmtId="3" fontId="1" fillId="0" borderId="27" xfId="57" applyNumberFormat="1" applyFont="1" applyFill="1" applyBorder="1" applyAlignment="1" applyProtection="1">
      <alignment horizontal="centerContinuous"/>
      <protection locked="0"/>
    </xf>
    <xf numFmtId="3" fontId="1" fillId="0" borderId="28" xfId="57" applyNumberFormat="1" applyFont="1" applyFill="1" applyBorder="1" applyAlignment="1" applyProtection="1">
      <alignment horizontal="centerContinuous"/>
      <protection locked="0"/>
    </xf>
    <xf numFmtId="3" fontId="0" fillId="0" borderId="0" xfId="57" applyNumberFormat="1" applyFill="1" applyBorder="1" applyAlignment="1" applyProtection="1">
      <alignment horizontal="center"/>
      <protection locked="0"/>
    </xf>
    <xf numFmtId="3" fontId="5" fillId="0" borderId="18" xfId="57" applyNumberFormat="1" applyFont="1" applyFill="1" applyBorder="1" applyAlignment="1" applyProtection="1">
      <alignment horizontal="center"/>
      <protection locked="0"/>
    </xf>
    <xf numFmtId="3" fontId="5" fillId="0" borderId="19" xfId="57" applyNumberFormat="1" applyFont="1" applyFill="1" applyBorder="1" applyAlignment="1" applyProtection="1">
      <alignment horizontal="center"/>
      <protection locked="0"/>
    </xf>
    <xf numFmtId="3" fontId="5" fillId="0" borderId="20" xfId="57" applyNumberFormat="1" applyFont="1" applyFill="1" applyBorder="1" applyAlignment="1" applyProtection="1">
      <alignment horizontal="center"/>
      <protection locked="0"/>
    </xf>
    <xf numFmtId="3" fontId="0" fillId="0" borderId="26" xfId="57" applyNumberFormat="1" applyFill="1" applyBorder="1" applyProtection="1">
      <alignment/>
      <protection locked="0"/>
    </xf>
    <xf numFmtId="3" fontId="0" fillId="0" borderId="27" xfId="57" applyNumberFormat="1" applyFill="1" applyBorder="1" applyProtection="1">
      <alignment/>
      <protection locked="0"/>
    </xf>
    <xf numFmtId="3" fontId="0" fillId="0" borderId="28" xfId="57" applyNumberFormat="1" applyFill="1" applyBorder="1" applyProtection="1">
      <alignment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0" fillId="33" borderId="0" xfId="57" applyNumberFormat="1" applyFill="1" applyProtection="1">
      <alignment/>
      <protection locked="0"/>
    </xf>
    <xf numFmtId="3" fontId="0" fillId="33" borderId="10" xfId="57" applyNumberFormat="1" applyFill="1" applyBorder="1" applyProtection="1">
      <alignment/>
      <protection locked="0"/>
    </xf>
    <xf numFmtId="3" fontId="0" fillId="33" borderId="0" xfId="57" applyNumberFormat="1" applyFill="1" applyBorder="1" applyProtection="1">
      <alignment/>
      <protection locked="0"/>
    </xf>
    <xf numFmtId="3" fontId="0" fillId="33" borderId="11" xfId="57" applyNumberFormat="1" applyFill="1" applyBorder="1" applyProtection="1">
      <alignment/>
      <protection locked="0"/>
    </xf>
    <xf numFmtId="3" fontId="0" fillId="33" borderId="12" xfId="57" applyNumberFormat="1" applyFill="1" applyBorder="1" applyProtection="1">
      <alignment/>
      <protection locked="0"/>
    </xf>
    <xf numFmtId="3" fontId="0" fillId="33" borderId="0" xfId="57" applyNumberFormat="1" applyFont="1" applyFill="1" applyProtection="1">
      <alignment/>
      <protection locked="0"/>
    </xf>
    <xf numFmtId="3" fontId="0" fillId="0" borderId="16" xfId="57" applyNumberFormat="1" applyFill="1" applyBorder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" fontId="0" fillId="0" borderId="29" xfId="57" applyNumberFormat="1" applyFill="1" applyBorder="1" applyProtection="1">
      <alignment/>
      <protection locked="0"/>
    </xf>
    <xf numFmtId="3" fontId="0" fillId="0" borderId="30" xfId="57" applyNumberFormat="1" applyFill="1" applyBorder="1" applyProtection="1">
      <alignment/>
      <protection locked="0"/>
    </xf>
    <xf numFmtId="3" fontId="0" fillId="0" borderId="31" xfId="57" applyNumberFormat="1" applyFill="1" applyBorder="1" applyProtection="1">
      <alignment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0" xfId="57" applyNumberFormat="1" applyFill="1" applyProtection="1">
      <alignment/>
      <protection locked="0"/>
    </xf>
    <xf numFmtId="37" fontId="0" fillId="9" borderId="21" xfId="57" applyNumberFormat="1" applyFill="1" applyBorder="1" applyProtection="1">
      <alignment/>
      <protection locked="0"/>
    </xf>
    <xf numFmtId="3" fontId="4" fillId="0" borderId="26" xfId="57" applyNumberFormat="1" applyFont="1" applyFill="1" applyBorder="1" applyAlignment="1" applyProtection="1">
      <alignment horizontal="center"/>
      <protection locked="0"/>
    </xf>
    <xf numFmtId="3" fontId="4" fillId="0" borderId="27" xfId="57" applyNumberFormat="1" applyFont="1" applyFill="1" applyBorder="1" applyAlignment="1" applyProtection="1">
      <alignment horizontal="center"/>
      <protection locked="0"/>
    </xf>
    <xf numFmtId="3" fontId="4" fillId="0" borderId="28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"/>
  <sheetViews>
    <sheetView tabSelected="1" zoomScaleSheetLayoutView="100" workbookViewId="0" topLeftCell="A1">
      <pane ySplit="4" topLeftCell="A32" activePane="bottomLeft" state="frozen"/>
      <selection pane="topLeft" activeCell="A1" sqref="A1"/>
      <selection pane="bottomLeft" activeCell="U61" sqref="U61"/>
    </sheetView>
  </sheetViews>
  <sheetFormatPr defaultColWidth="9.33203125" defaultRowHeight="11.25"/>
  <cols>
    <col min="1" max="1" width="3" style="41" customWidth="1"/>
    <col min="2" max="2" width="30.16015625" style="41" customWidth="1"/>
    <col min="3" max="4" width="11.83203125" style="41" hidden="1" customWidth="1"/>
    <col min="5" max="5" width="11.16015625" style="41" hidden="1" customWidth="1"/>
    <col min="6" max="23" width="11.16015625" style="41" customWidth="1"/>
    <col min="24" max="26" width="11.16015625" style="2" customWidth="1"/>
    <col min="27" max="31" width="16.33203125" style="2" customWidth="1"/>
    <col min="32" max="32" width="16" style="2" customWidth="1"/>
    <col min="33" max="33" width="11.16015625" style="2" bestFit="1" customWidth="1"/>
    <col min="34" max="34" width="12.66015625" style="2" bestFit="1" customWidth="1"/>
    <col min="35" max="35" width="9.33203125" style="2" customWidth="1"/>
    <col min="36" max="36" width="11.33203125" style="2" customWidth="1"/>
    <col min="37" max="37" width="10.83203125" style="2" customWidth="1"/>
    <col min="38" max="38" width="12.33203125" style="2" customWidth="1"/>
    <col min="39" max="39" width="22.33203125" style="2" bestFit="1" customWidth="1"/>
    <col min="40" max="40" width="11" style="2" customWidth="1"/>
    <col min="41" max="41" width="93.5" style="2" bestFit="1" customWidth="1"/>
    <col min="42" max="82" width="9.33203125" style="2" customWidth="1"/>
    <col min="83" max="16384" width="9.33203125" style="41" customWidth="1"/>
  </cols>
  <sheetData>
    <row r="1" spans="1:20" ht="20.25">
      <c r="A1" s="34"/>
      <c r="B1" s="35" t="s">
        <v>36</v>
      </c>
      <c r="C1" s="36"/>
      <c r="D1" s="36"/>
      <c r="E1" s="36"/>
      <c r="F1" s="36"/>
      <c r="G1" s="37"/>
      <c r="H1" s="37"/>
      <c r="I1" s="34"/>
      <c r="J1" s="34"/>
      <c r="K1" s="38"/>
      <c r="L1" s="39"/>
      <c r="M1" s="34"/>
      <c r="N1" s="34"/>
      <c r="O1" s="40"/>
      <c r="P1" s="34"/>
      <c r="Q1" s="34"/>
      <c r="R1" s="34"/>
      <c r="S1" s="34"/>
      <c r="T1" s="34"/>
    </row>
    <row r="2" spans="1:15" ht="13.5" thickBot="1">
      <c r="A2" s="42"/>
      <c r="B2" s="43"/>
      <c r="C2" s="42"/>
      <c r="D2" s="44"/>
      <c r="E2" s="44"/>
      <c r="F2" s="45"/>
      <c r="O2" s="2"/>
    </row>
    <row r="3" spans="2:31" ht="15">
      <c r="B3" s="46" t="s">
        <v>31</v>
      </c>
      <c r="C3" s="47" t="s">
        <v>20</v>
      </c>
      <c r="D3" s="48"/>
      <c r="E3" s="49"/>
      <c r="F3" s="47" t="s">
        <v>21</v>
      </c>
      <c r="G3" s="48"/>
      <c r="H3" s="50"/>
      <c r="I3" s="48" t="s">
        <v>22</v>
      </c>
      <c r="J3" s="48"/>
      <c r="K3" s="50"/>
      <c r="L3" s="47" t="s">
        <v>23</v>
      </c>
      <c r="M3" s="48"/>
      <c r="N3" s="50"/>
      <c r="O3" s="47" t="s">
        <v>24</v>
      </c>
      <c r="P3" s="48"/>
      <c r="Q3" s="50"/>
      <c r="R3" s="75" t="s">
        <v>29</v>
      </c>
      <c r="S3" s="76"/>
      <c r="T3" s="77"/>
      <c r="U3" s="75" t="s">
        <v>25</v>
      </c>
      <c r="V3" s="76"/>
      <c r="W3" s="77"/>
      <c r="AE3" s="51"/>
    </row>
    <row r="4" spans="3:23" ht="12.75" thickBot="1">
      <c r="C4" s="52" t="s">
        <v>2</v>
      </c>
      <c r="D4" s="53" t="s">
        <v>3</v>
      </c>
      <c r="E4" s="53" t="s">
        <v>0</v>
      </c>
      <c r="F4" s="52" t="s">
        <v>37</v>
      </c>
      <c r="G4" s="53" t="s">
        <v>3</v>
      </c>
      <c r="H4" s="54" t="s">
        <v>0</v>
      </c>
      <c r="I4" s="53" t="s">
        <v>37</v>
      </c>
      <c r="J4" s="53" t="s">
        <v>3</v>
      </c>
      <c r="K4" s="54" t="s">
        <v>0</v>
      </c>
      <c r="L4" s="52" t="s">
        <v>37</v>
      </c>
      <c r="M4" s="53" t="s">
        <v>3</v>
      </c>
      <c r="N4" s="54" t="s">
        <v>0</v>
      </c>
      <c r="O4" s="52" t="s">
        <v>37</v>
      </c>
      <c r="P4" s="53" t="s">
        <v>3</v>
      </c>
      <c r="Q4" s="54" t="s">
        <v>0</v>
      </c>
      <c r="R4" s="52" t="s">
        <v>37</v>
      </c>
      <c r="S4" s="53" t="s">
        <v>3</v>
      </c>
      <c r="T4" s="54" t="s">
        <v>0</v>
      </c>
      <c r="U4" s="52" t="s">
        <v>37</v>
      </c>
      <c r="V4" s="53" t="s">
        <v>3</v>
      </c>
      <c r="W4" s="54" t="s">
        <v>0</v>
      </c>
    </row>
    <row r="5" spans="3:23" ht="11.25">
      <c r="C5" s="1"/>
      <c r="D5" s="2"/>
      <c r="E5" s="2"/>
      <c r="F5" s="55"/>
      <c r="G5" s="56"/>
      <c r="H5" s="57"/>
      <c r="I5" s="2"/>
      <c r="J5" s="2"/>
      <c r="K5" s="4"/>
      <c r="L5" s="2"/>
      <c r="M5" s="2"/>
      <c r="N5" s="2"/>
      <c r="O5" s="5"/>
      <c r="P5" s="2"/>
      <c r="Q5" s="4"/>
      <c r="R5" s="2"/>
      <c r="S5" s="2"/>
      <c r="T5" s="3"/>
      <c r="U5" s="1"/>
      <c r="V5" s="2"/>
      <c r="W5" s="3"/>
    </row>
    <row r="6" spans="1:25" ht="11.25">
      <c r="A6" s="7" t="s">
        <v>4</v>
      </c>
      <c r="B6" s="6"/>
      <c r="C6" s="11"/>
      <c r="D6" s="9"/>
      <c r="E6" s="12"/>
      <c r="F6" s="11"/>
      <c r="G6" s="9"/>
      <c r="H6" s="12"/>
      <c r="I6" s="9"/>
      <c r="J6" s="9"/>
      <c r="K6" s="13"/>
      <c r="L6" s="9"/>
      <c r="M6" s="9"/>
      <c r="N6" s="9"/>
      <c r="O6" s="14"/>
      <c r="P6" s="9"/>
      <c r="Q6" s="13"/>
      <c r="R6" s="9"/>
      <c r="S6" s="9"/>
      <c r="T6" s="12"/>
      <c r="U6" s="11"/>
      <c r="V6" s="9"/>
      <c r="W6" s="12"/>
      <c r="X6" s="9"/>
      <c r="Y6" s="9"/>
    </row>
    <row r="7" spans="1:25" ht="11.25">
      <c r="A7" s="6">
        <v>1</v>
      </c>
      <c r="B7" s="6" t="s">
        <v>1</v>
      </c>
      <c r="C7" s="11">
        <f>190000-10000</f>
        <v>180000</v>
      </c>
      <c r="D7" s="9">
        <v>20000</v>
      </c>
      <c r="E7" s="12">
        <f aca="true" t="shared" si="0" ref="E7:E19">SUM(C7:D7)</f>
        <v>200000</v>
      </c>
      <c r="F7" s="11">
        <f>200000</f>
        <v>200000</v>
      </c>
      <c r="G7" s="9">
        <v>20000</v>
      </c>
      <c r="H7" s="12">
        <f aca="true" t="shared" si="1" ref="H7:H17">SUM(F7:G7)</f>
        <v>220000</v>
      </c>
      <c r="I7" s="9">
        <v>210000</v>
      </c>
      <c r="J7" s="9">
        <v>20000</v>
      </c>
      <c r="K7" s="13">
        <f aca="true" t="shared" si="2" ref="K7:K17">SUM(I7:J7)</f>
        <v>230000</v>
      </c>
      <c r="L7" s="9">
        <v>220000</v>
      </c>
      <c r="M7" s="9">
        <v>20000</v>
      </c>
      <c r="N7" s="13">
        <f aca="true" t="shared" si="3" ref="N7:N17">SUM(L7:M7)</f>
        <v>240000</v>
      </c>
      <c r="O7" s="14">
        <v>230000</v>
      </c>
      <c r="P7" s="9">
        <v>20000</v>
      </c>
      <c r="Q7" s="13">
        <f>SUM(O7:P7)</f>
        <v>250000</v>
      </c>
      <c r="R7" s="9">
        <v>240000</v>
      </c>
      <c r="S7" s="9">
        <v>20000</v>
      </c>
      <c r="T7" s="12">
        <f>SUM(R7:S7)</f>
        <v>260000</v>
      </c>
      <c r="U7" s="11">
        <v>0</v>
      </c>
      <c r="V7" s="9">
        <v>0</v>
      </c>
      <c r="W7" s="12">
        <f aca="true" t="shared" si="4" ref="W7:W19">U7+V7</f>
        <v>0</v>
      </c>
      <c r="X7" s="9"/>
      <c r="Y7" s="9"/>
    </row>
    <row r="8" spans="1:25" ht="11.25">
      <c r="A8" s="6">
        <v>2</v>
      </c>
      <c r="B8" s="15" t="s">
        <v>17</v>
      </c>
      <c r="C8" s="11">
        <v>0</v>
      </c>
      <c r="D8" s="9">
        <v>0</v>
      </c>
      <c r="E8" s="12">
        <f t="shared" si="0"/>
        <v>0</v>
      </c>
      <c r="F8" s="11">
        <v>350000</v>
      </c>
      <c r="G8" s="9">
        <v>0</v>
      </c>
      <c r="H8" s="12">
        <f t="shared" si="1"/>
        <v>350000</v>
      </c>
      <c r="I8" s="9">
        <v>0</v>
      </c>
      <c r="J8" s="9">
        <v>0</v>
      </c>
      <c r="K8" s="13">
        <f t="shared" si="2"/>
        <v>0</v>
      </c>
      <c r="L8" s="9">
        <v>0</v>
      </c>
      <c r="M8" s="9">
        <v>0</v>
      </c>
      <c r="N8" s="13">
        <f t="shared" si="3"/>
        <v>0</v>
      </c>
      <c r="O8" s="14">
        <v>200000</v>
      </c>
      <c r="P8" s="9">
        <v>0</v>
      </c>
      <c r="Q8" s="13">
        <f>SUM(O8:P8)</f>
        <v>200000</v>
      </c>
      <c r="R8" s="9">
        <v>0</v>
      </c>
      <c r="S8" s="9">
        <v>0</v>
      </c>
      <c r="T8" s="12">
        <f>SUM(R8:S8)</f>
        <v>0</v>
      </c>
      <c r="U8" s="11">
        <v>0</v>
      </c>
      <c r="V8" s="9">
        <v>0</v>
      </c>
      <c r="W8" s="12">
        <f t="shared" si="4"/>
        <v>0</v>
      </c>
      <c r="X8" s="9"/>
      <c r="Y8" s="9"/>
    </row>
    <row r="9" spans="1:82" s="60" customFormat="1" ht="11.25">
      <c r="A9" s="22">
        <v>3</v>
      </c>
      <c r="B9" s="22" t="s">
        <v>7</v>
      </c>
      <c r="C9" s="17">
        <f>210000-10000</f>
        <v>200000</v>
      </c>
      <c r="D9" s="18">
        <v>0</v>
      </c>
      <c r="E9" s="19">
        <f t="shared" si="0"/>
        <v>200000</v>
      </c>
      <c r="F9" s="17">
        <f>220000</f>
        <v>220000</v>
      </c>
      <c r="G9" s="18">
        <v>0</v>
      </c>
      <c r="H9" s="19">
        <f t="shared" si="1"/>
        <v>220000</v>
      </c>
      <c r="I9" s="18">
        <v>230000</v>
      </c>
      <c r="J9" s="18">
        <v>0</v>
      </c>
      <c r="K9" s="20">
        <f t="shared" si="2"/>
        <v>230000</v>
      </c>
      <c r="L9" s="18">
        <v>240000</v>
      </c>
      <c r="M9" s="18">
        <v>0</v>
      </c>
      <c r="N9" s="20">
        <f t="shared" si="3"/>
        <v>240000</v>
      </c>
      <c r="O9" s="21">
        <v>250000</v>
      </c>
      <c r="P9" s="18">
        <v>0</v>
      </c>
      <c r="Q9" s="20">
        <f>SUM(O9:P9)</f>
        <v>250000</v>
      </c>
      <c r="R9" s="18">
        <v>260000</v>
      </c>
      <c r="S9" s="18">
        <v>0</v>
      </c>
      <c r="T9" s="19">
        <f aca="true" t="shared" si="5" ref="T9:T17">R9+S9</f>
        <v>260000</v>
      </c>
      <c r="U9" s="17">
        <v>0</v>
      </c>
      <c r="V9" s="18">
        <v>0</v>
      </c>
      <c r="W9" s="19">
        <f t="shared" si="4"/>
        <v>0</v>
      </c>
      <c r="X9" s="9"/>
      <c r="Y9" s="9"/>
      <c r="Z9" s="2"/>
      <c r="AA9" s="2"/>
      <c r="AB9" s="2"/>
      <c r="AC9" s="2"/>
      <c r="AD9" s="41"/>
      <c r="AE9" s="2"/>
      <c r="AF9" s="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</row>
    <row r="10" spans="1:25" ht="11.25">
      <c r="A10" s="6">
        <v>4</v>
      </c>
      <c r="B10" s="6" t="s">
        <v>5</v>
      </c>
      <c r="C10" s="11">
        <v>120000</v>
      </c>
      <c r="D10" s="9">
        <v>0</v>
      </c>
      <c r="E10" s="12">
        <f t="shared" si="0"/>
        <v>120000</v>
      </c>
      <c r="F10" s="11">
        <v>125000</v>
      </c>
      <c r="G10" s="9">
        <v>0</v>
      </c>
      <c r="H10" s="12">
        <f t="shared" si="1"/>
        <v>125000</v>
      </c>
      <c r="I10" s="9">
        <v>130000</v>
      </c>
      <c r="J10" s="9">
        <v>0</v>
      </c>
      <c r="K10" s="13">
        <f t="shared" si="2"/>
        <v>130000</v>
      </c>
      <c r="L10" s="9">
        <v>135000</v>
      </c>
      <c r="M10" s="9">
        <v>0</v>
      </c>
      <c r="N10" s="13">
        <f t="shared" si="3"/>
        <v>135000</v>
      </c>
      <c r="O10" s="14">
        <v>140000</v>
      </c>
      <c r="P10" s="9">
        <v>0</v>
      </c>
      <c r="Q10" s="13">
        <f>SUM(O10:P10)</f>
        <v>140000</v>
      </c>
      <c r="R10" s="9">
        <v>145000</v>
      </c>
      <c r="S10" s="9">
        <v>0</v>
      </c>
      <c r="T10" s="12">
        <f t="shared" si="5"/>
        <v>145000</v>
      </c>
      <c r="U10" s="11">
        <v>0</v>
      </c>
      <c r="V10" s="9">
        <v>0</v>
      </c>
      <c r="W10" s="12">
        <f t="shared" si="4"/>
        <v>0</v>
      </c>
      <c r="X10" s="9"/>
      <c r="Y10" s="9"/>
    </row>
    <row r="11" spans="1:25" ht="11.25">
      <c r="A11" s="6">
        <v>5</v>
      </c>
      <c r="B11" s="6" t="s">
        <v>8</v>
      </c>
      <c r="C11" s="11">
        <f>350000-20000-200000+70000</f>
        <v>200000</v>
      </c>
      <c r="D11" s="9">
        <v>0</v>
      </c>
      <c r="E11" s="12">
        <f t="shared" si="0"/>
        <v>200000</v>
      </c>
      <c r="F11" s="11">
        <f>150000+20000</f>
        <v>170000</v>
      </c>
      <c r="G11" s="9">
        <v>0</v>
      </c>
      <c r="H11" s="12">
        <f t="shared" si="1"/>
        <v>170000</v>
      </c>
      <c r="I11" s="9">
        <v>150000</v>
      </c>
      <c r="J11" s="9">
        <v>0</v>
      </c>
      <c r="K11" s="13">
        <f t="shared" si="2"/>
        <v>150000</v>
      </c>
      <c r="L11" s="9">
        <v>150000</v>
      </c>
      <c r="M11" s="9">
        <v>0</v>
      </c>
      <c r="N11" s="13">
        <f t="shared" si="3"/>
        <v>150000</v>
      </c>
      <c r="O11" s="9">
        <v>150000</v>
      </c>
      <c r="P11" s="9">
        <v>0</v>
      </c>
      <c r="Q11" s="13">
        <f>SUM(O11:P11)</f>
        <v>150000</v>
      </c>
      <c r="R11" s="9">
        <v>150000</v>
      </c>
      <c r="S11" s="9">
        <v>0</v>
      </c>
      <c r="T11" s="12">
        <f t="shared" si="5"/>
        <v>150000</v>
      </c>
      <c r="U11" s="11">
        <v>0</v>
      </c>
      <c r="V11" s="9">
        <v>0</v>
      </c>
      <c r="W11" s="12">
        <f t="shared" si="4"/>
        <v>0</v>
      </c>
      <c r="X11" s="9"/>
      <c r="Y11" s="9"/>
    </row>
    <row r="12" spans="1:82" s="60" customFormat="1" ht="11.25">
      <c r="A12" s="22">
        <v>6</v>
      </c>
      <c r="B12" s="22" t="s">
        <v>28</v>
      </c>
      <c r="C12" s="17">
        <f>343000-183000-160000</f>
        <v>0</v>
      </c>
      <c r="D12" s="18">
        <v>0</v>
      </c>
      <c r="E12" s="19">
        <f t="shared" si="0"/>
        <v>0</v>
      </c>
      <c r="F12" s="17">
        <v>355000</v>
      </c>
      <c r="G12" s="18">
        <v>0</v>
      </c>
      <c r="H12" s="19">
        <f t="shared" si="1"/>
        <v>355000</v>
      </c>
      <c r="I12" s="18">
        <v>0</v>
      </c>
      <c r="J12" s="18">
        <v>0</v>
      </c>
      <c r="K12" s="20">
        <f t="shared" si="2"/>
        <v>0</v>
      </c>
      <c r="L12" s="18">
        <v>0</v>
      </c>
      <c r="M12" s="18">
        <v>0</v>
      </c>
      <c r="N12" s="20">
        <f t="shared" si="3"/>
        <v>0</v>
      </c>
      <c r="O12" s="21">
        <v>0</v>
      </c>
      <c r="P12" s="18">
        <v>0</v>
      </c>
      <c r="Q12" s="20">
        <f aca="true" t="shared" si="6" ref="Q12:Q17">O12+P12</f>
        <v>0</v>
      </c>
      <c r="R12" s="18">
        <v>0</v>
      </c>
      <c r="S12" s="18">
        <v>0</v>
      </c>
      <c r="T12" s="19">
        <f t="shared" si="5"/>
        <v>0</v>
      </c>
      <c r="U12" s="17">
        <v>0</v>
      </c>
      <c r="V12" s="18">
        <v>0</v>
      </c>
      <c r="W12" s="19">
        <f t="shared" si="4"/>
        <v>0</v>
      </c>
      <c r="X12" s="9"/>
      <c r="Y12" s="9"/>
      <c r="Z12" s="2"/>
      <c r="AA12" s="2"/>
      <c r="AB12" s="2"/>
      <c r="AC12" s="2"/>
      <c r="AD12" s="41"/>
      <c r="AE12" s="2"/>
      <c r="AF12" s="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</row>
    <row r="13" spans="1:25" ht="11.25">
      <c r="A13" s="6">
        <v>7</v>
      </c>
      <c r="B13" s="6" t="s">
        <v>18</v>
      </c>
      <c r="C13" s="11">
        <f>265000-265000</f>
        <v>0</v>
      </c>
      <c r="D13" s="9">
        <f>0+20000-20000</f>
        <v>0</v>
      </c>
      <c r="E13" s="12">
        <f t="shared" si="0"/>
        <v>0</v>
      </c>
      <c r="F13" s="11">
        <v>265000</v>
      </c>
      <c r="G13" s="9">
        <v>0</v>
      </c>
      <c r="H13" s="12">
        <f t="shared" si="1"/>
        <v>265000</v>
      </c>
      <c r="I13" s="9">
        <v>0</v>
      </c>
      <c r="J13" s="9">
        <v>0</v>
      </c>
      <c r="K13" s="13">
        <f t="shared" si="2"/>
        <v>0</v>
      </c>
      <c r="L13" s="9">
        <v>0</v>
      </c>
      <c r="M13" s="9">
        <v>0</v>
      </c>
      <c r="N13" s="13">
        <f t="shared" si="3"/>
        <v>0</v>
      </c>
      <c r="O13" s="14">
        <v>0</v>
      </c>
      <c r="P13" s="9">
        <v>0</v>
      </c>
      <c r="Q13" s="13">
        <f t="shared" si="6"/>
        <v>0</v>
      </c>
      <c r="R13" s="9">
        <v>0</v>
      </c>
      <c r="S13" s="9">
        <v>0</v>
      </c>
      <c r="T13" s="12">
        <f t="shared" si="5"/>
        <v>0</v>
      </c>
      <c r="U13" s="11">
        <v>0</v>
      </c>
      <c r="V13" s="9">
        <v>0</v>
      </c>
      <c r="W13" s="12">
        <f t="shared" si="4"/>
        <v>0</v>
      </c>
      <c r="X13" s="9"/>
      <c r="Y13" s="9"/>
    </row>
    <row r="14" spans="1:25" ht="11.25">
      <c r="A14" s="6">
        <v>8</v>
      </c>
      <c r="B14" s="15" t="s">
        <v>11</v>
      </c>
      <c r="C14" s="11">
        <v>288000</v>
      </c>
      <c r="D14" s="9">
        <v>0</v>
      </c>
      <c r="E14" s="12">
        <f t="shared" si="0"/>
        <v>288000</v>
      </c>
      <c r="F14" s="11">
        <v>469000</v>
      </c>
      <c r="G14" s="9">
        <v>0</v>
      </c>
      <c r="H14" s="12">
        <f t="shared" si="1"/>
        <v>469000</v>
      </c>
      <c r="I14" s="9">
        <v>532000</v>
      </c>
      <c r="J14" s="9">
        <v>0</v>
      </c>
      <c r="K14" s="13">
        <f t="shared" si="2"/>
        <v>532000</v>
      </c>
      <c r="L14" s="9">
        <v>657000</v>
      </c>
      <c r="M14" s="9">
        <v>0</v>
      </c>
      <c r="N14" s="13">
        <f t="shared" si="3"/>
        <v>657000</v>
      </c>
      <c r="O14" s="14">
        <v>295000</v>
      </c>
      <c r="P14" s="9">
        <v>0</v>
      </c>
      <c r="Q14" s="13">
        <f t="shared" si="6"/>
        <v>295000</v>
      </c>
      <c r="R14" s="9">
        <v>450000</v>
      </c>
      <c r="S14" s="9">
        <v>0</v>
      </c>
      <c r="T14" s="12">
        <f t="shared" si="5"/>
        <v>450000</v>
      </c>
      <c r="U14" s="11">
        <v>0</v>
      </c>
      <c r="V14" s="9">
        <v>0</v>
      </c>
      <c r="W14" s="12">
        <f t="shared" si="4"/>
        <v>0</v>
      </c>
      <c r="X14" s="9"/>
      <c r="Y14" s="9"/>
    </row>
    <row r="15" spans="1:82" s="60" customFormat="1" ht="11.25">
      <c r="A15" s="16">
        <v>9</v>
      </c>
      <c r="B15" s="16" t="s">
        <v>9</v>
      </c>
      <c r="C15" s="17">
        <f>444000-100000-100000</f>
        <v>244000</v>
      </c>
      <c r="D15" s="18">
        <v>65000</v>
      </c>
      <c r="E15" s="19">
        <f t="shared" si="0"/>
        <v>309000</v>
      </c>
      <c r="F15" s="17">
        <f>1092000+100000</f>
        <v>1192000</v>
      </c>
      <c r="G15" s="18">
        <v>0</v>
      </c>
      <c r="H15" s="19">
        <f t="shared" si="1"/>
        <v>1192000</v>
      </c>
      <c r="I15" s="18">
        <v>865000</v>
      </c>
      <c r="J15" s="18">
        <v>0</v>
      </c>
      <c r="K15" s="20">
        <f t="shared" si="2"/>
        <v>865000</v>
      </c>
      <c r="L15" s="18">
        <v>700000</v>
      </c>
      <c r="M15" s="18">
        <v>0</v>
      </c>
      <c r="N15" s="20">
        <f t="shared" si="3"/>
        <v>700000</v>
      </c>
      <c r="O15" s="18">
        <v>700000</v>
      </c>
      <c r="P15" s="18">
        <v>0</v>
      </c>
      <c r="Q15" s="20">
        <f t="shared" si="6"/>
        <v>700000</v>
      </c>
      <c r="R15" s="18">
        <v>700000</v>
      </c>
      <c r="S15" s="18">
        <v>0</v>
      </c>
      <c r="T15" s="19">
        <f t="shared" si="5"/>
        <v>700000</v>
      </c>
      <c r="U15" s="17">
        <v>0</v>
      </c>
      <c r="V15" s="18">
        <v>0</v>
      </c>
      <c r="W15" s="19">
        <f t="shared" si="4"/>
        <v>0</v>
      </c>
      <c r="X15" s="9"/>
      <c r="Y15" s="9"/>
      <c r="Z15" s="2"/>
      <c r="AA15" s="2"/>
      <c r="AB15" s="2"/>
      <c r="AC15" s="2"/>
      <c r="AD15" s="41"/>
      <c r="AE15" s="2"/>
      <c r="AF15" s="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</row>
    <row r="16" spans="1:25" ht="11.25">
      <c r="A16" s="15">
        <v>10</v>
      </c>
      <c r="B16" s="15" t="s">
        <v>26</v>
      </c>
      <c r="C16" s="11">
        <v>200000</v>
      </c>
      <c r="D16" s="9">
        <v>0</v>
      </c>
      <c r="E16" s="12">
        <f t="shared" si="0"/>
        <v>200000</v>
      </c>
      <c r="F16" s="11">
        <v>0</v>
      </c>
      <c r="G16" s="9">
        <v>0</v>
      </c>
      <c r="H16" s="12">
        <f t="shared" si="1"/>
        <v>0</v>
      </c>
      <c r="I16" s="9">
        <v>0</v>
      </c>
      <c r="J16" s="9">
        <v>0</v>
      </c>
      <c r="K16" s="13">
        <f t="shared" si="2"/>
        <v>0</v>
      </c>
      <c r="L16" s="9">
        <v>0</v>
      </c>
      <c r="M16" s="9">
        <v>0</v>
      </c>
      <c r="N16" s="13">
        <f t="shared" si="3"/>
        <v>0</v>
      </c>
      <c r="O16" s="14">
        <v>0</v>
      </c>
      <c r="P16" s="9">
        <v>0</v>
      </c>
      <c r="Q16" s="13">
        <f t="shared" si="6"/>
        <v>0</v>
      </c>
      <c r="R16" s="9">
        <v>0</v>
      </c>
      <c r="S16" s="9">
        <v>0</v>
      </c>
      <c r="T16" s="12">
        <f t="shared" si="5"/>
        <v>0</v>
      </c>
      <c r="U16" s="11">
        <v>0</v>
      </c>
      <c r="V16" s="9">
        <v>0</v>
      </c>
      <c r="W16" s="12">
        <f t="shared" si="4"/>
        <v>0</v>
      </c>
      <c r="X16" s="9"/>
      <c r="Y16" s="9"/>
    </row>
    <row r="17" spans="1:25" ht="11.25">
      <c r="A17" s="15">
        <v>11</v>
      </c>
      <c r="B17" s="15" t="s">
        <v>10</v>
      </c>
      <c r="C17" s="11">
        <f>360000-25000</f>
        <v>335000</v>
      </c>
      <c r="D17" s="9">
        <v>0</v>
      </c>
      <c r="E17" s="12">
        <f t="shared" si="0"/>
        <v>335000</v>
      </c>
      <c r="F17" s="11">
        <f>410000+25000</f>
        <v>435000</v>
      </c>
      <c r="G17" s="9">
        <v>0</v>
      </c>
      <c r="H17" s="12">
        <f t="shared" si="1"/>
        <v>435000</v>
      </c>
      <c r="I17" s="9">
        <v>60000</v>
      </c>
      <c r="J17" s="9">
        <v>0</v>
      </c>
      <c r="K17" s="13">
        <f t="shared" si="2"/>
        <v>60000</v>
      </c>
      <c r="L17" s="9">
        <v>190000</v>
      </c>
      <c r="M17" s="9">
        <v>0</v>
      </c>
      <c r="N17" s="13">
        <f t="shared" si="3"/>
        <v>190000</v>
      </c>
      <c r="O17" s="14">
        <v>260000</v>
      </c>
      <c r="P17" s="9">
        <v>0</v>
      </c>
      <c r="Q17" s="13">
        <f t="shared" si="6"/>
        <v>260000</v>
      </c>
      <c r="R17" s="9">
        <v>60000</v>
      </c>
      <c r="S17" s="9">
        <v>0</v>
      </c>
      <c r="T17" s="12">
        <f t="shared" si="5"/>
        <v>60000</v>
      </c>
      <c r="U17" s="11">
        <v>0</v>
      </c>
      <c r="V17" s="9">
        <v>0</v>
      </c>
      <c r="W17" s="12">
        <f t="shared" si="4"/>
        <v>0</v>
      </c>
      <c r="X17" s="9"/>
      <c r="Y17" s="9"/>
    </row>
    <row r="18" spans="1:25" ht="11.25">
      <c r="A18" s="16">
        <v>12</v>
      </c>
      <c r="B18" s="16" t="s">
        <v>27</v>
      </c>
      <c r="C18" s="17">
        <f>500000-400000</f>
        <v>100000</v>
      </c>
      <c r="D18" s="18">
        <v>0</v>
      </c>
      <c r="E18" s="19">
        <f t="shared" si="0"/>
        <v>100000</v>
      </c>
      <c r="F18" s="17">
        <f>1900000</f>
        <v>1900000</v>
      </c>
      <c r="G18" s="18">
        <v>0</v>
      </c>
      <c r="H18" s="19">
        <f>SUM(F18:G18)</f>
        <v>1900000</v>
      </c>
      <c r="I18" s="18">
        <v>20000000</v>
      </c>
      <c r="J18" s="18">
        <v>0</v>
      </c>
      <c r="K18" s="20">
        <f>SUM(I18:J18)</f>
        <v>20000000</v>
      </c>
      <c r="L18" s="18">
        <v>0</v>
      </c>
      <c r="M18" s="18">
        <v>0</v>
      </c>
      <c r="N18" s="20">
        <f>SUM(L18:M18)</f>
        <v>0</v>
      </c>
      <c r="O18" s="18">
        <v>0</v>
      </c>
      <c r="P18" s="18">
        <v>0</v>
      </c>
      <c r="Q18" s="20">
        <f>SUM(O18:P18)</f>
        <v>0</v>
      </c>
      <c r="R18" s="18">
        <v>0</v>
      </c>
      <c r="S18" s="18">
        <v>0</v>
      </c>
      <c r="T18" s="19">
        <f>SUM(R18:S18)</f>
        <v>0</v>
      </c>
      <c r="U18" s="17">
        <v>0</v>
      </c>
      <c r="V18" s="18">
        <v>0</v>
      </c>
      <c r="W18" s="19">
        <f t="shared" si="4"/>
        <v>0</v>
      </c>
      <c r="X18" s="9"/>
      <c r="Y18" s="9"/>
    </row>
    <row r="19" spans="1:25" ht="11.25">
      <c r="A19" s="15">
        <v>13</v>
      </c>
      <c r="B19" s="31" t="s">
        <v>16</v>
      </c>
      <c r="C19" s="11">
        <f>1350000+100000-1450000+500000</f>
        <v>500000</v>
      </c>
      <c r="D19" s="9">
        <f>0+1450000-500000</f>
        <v>950000</v>
      </c>
      <c r="E19" s="12">
        <f t="shared" si="0"/>
        <v>1450000</v>
      </c>
      <c r="F19" s="29">
        <f>-350000+350000</f>
        <v>0</v>
      </c>
      <c r="G19" s="10">
        <v>0</v>
      </c>
      <c r="H19" s="30">
        <f>SUM(F19:G19)</f>
        <v>0</v>
      </c>
      <c r="I19" s="10">
        <f>-350000+350000</f>
        <v>0</v>
      </c>
      <c r="J19" s="10">
        <v>0</v>
      </c>
      <c r="K19" s="32">
        <f>SUM(I19:J19)</f>
        <v>0</v>
      </c>
      <c r="L19" s="10">
        <f>-350000+350000</f>
        <v>0</v>
      </c>
      <c r="M19" s="10">
        <v>0</v>
      </c>
      <c r="N19" s="10">
        <f>SUM(L19:M19)</f>
        <v>0</v>
      </c>
      <c r="O19" s="33">
        <f>-275000+275000</f>
        <v>0</v>
      </c>
      <c r="P19" s="10">
        <v>0</v>
      </c>
      <c r="Q19" s="32">
        <f>SUM(O19:P19)</f>
        <v>0</v>
      </c>
      <c r="R19" s="10">
        <f>-350000+350000</f>
        <v>0</v>
      </c>
      <c r="S19" s="10">
        <v>0</v>
      </c>
      <c r="T19" s="30">
        <f>SUM(R19:S19)</f>
        <v>0</v>
      </c>
      <c r="U19" s="29">
        <v>0</v>
      </c>
      <c r="V19" s="10">
        <v>0</v>
      </c>
      <c r="W19" s="30">
        <f t="shared" si="4"/>
        <v>0</v>
      </c>
      <c r="X19" s="9"/>
      <c r="Y19" s="9"/>
    </row>
    <row r="20" spans="1:31" ht="12" thickBot="1">
      <c r="A20" s="6"/>
      <c r="B20" s="6" t="s">
        <v>6</v>
      </c>
      <c r="C20" s="23">
        <f>SUM(C7:C17)</f>
        <v>1767000</v>
      </c>
      <c r="D20" s="24">
        <f>SUM(D7:D17)</f>
        <v>85000</v>
      </c>
      <c r="E20" s="24">
        <f>SUM(E7:E17)</f>
        <v>1852000</v>
      </c>
      <c r="F20" s="25">
        <f aca="true" t="shared" si="7" ref="F20:W20">SUM(F7:F19)</f>
        <v>5681000</v>
      </c>
      <c r="G20" s="26">
        <f t="shared" si="7"/>
        <v>20000</v>
      </c>
      <c r="H20" s="27">
        <f t="shared" si="7"/>
        <v>5701000</v>
      </c>
      <c r="I20" s="26">
        <f t="shared" si="7"/>
        <v>22177000</v>
      </c>
      <c r="J20" s="26">
        <f t="shared" si="7"/>
        <v>20000</v>
      </c>
      <c r="K20" s="27">
        <f t="shared" si="7"/>
        <v>22197000</v>
      </c>
      <c r="L20" s="25">
        <f t="shared" si="7"/>
        <v>2292000</v>
      </c>
      <c r="M20" s="26">
        <f t="shared" si="7"/>
        <v>20000</v>
      </c>
      <c r="N20" s="27">
        <f t="shared" si="7"/>
        <v>2312000</v>
      </c>
      <c r="O20" s="25">
        <f t="shared" si="7"/>
        <v>2225000</v>
      </c>
      <c r="P20" s="26">
        <f t="shared" si="7"/>
        <v>20000</v>
      </c>
      <c r="Q20" s="27">
        <f t="shared" si="7"/>
        <v>2245000</v>
      </c>
      <c r="R20" s="25">
        <f t="shared" si="7"/>
        <v>2005000</v>
      </c>
      <c r="S20" s="26">
        <f t="shared" si="7"/>
        <v>20000</v>
      </c>
      <c r="T20" s="27">
        <f t="shared" si="7"/>
        <v>2025000</v>
      </c>
      <c r="U20" s="25">
        <f t="shared" si="7"/>
        <v>0</v>
      </c>
      <c r="V20" s="26">
        <f t="shared" si="7"/>
        <v>0</v>
      </c>
      <c r="W20" s="27">
        <f t="shared" si="7"/>
        <v>0</v>
      </c>
      <c r="X20" s="9"/>
      <c r="Y20" s="9"/>
      <c r="AE20" s="66"/>
    </row>
    <row r="21" spans="1:25" ht="11.25">
      <c r="A21" s="6"/>
      <c r="B21" s="6" t="s">
        <v>38</v>
      </c>
      <c r="C21" s="6"/>
      <c r="D21" s="6"/>
      <c r="E21" s="6"/>
      <c r="F21" s="6">
        <f>F20</f>
        <v>5681000</v>
      </c>
      <c r="G21" s="6"/>
      <c r="H21" s="6"/>
      <c r="I21" s="6">
        <f>F21+I20</f>
        <v>27858000</v>
      </c>
      <c r="J21" s="6"/>
      <c r="K21" s="8"/>
      <c r="L21" s="6">
        <f>I21+L20</f>
        <v>30150000</v>
      </c>
      <c r="M21" s="6"/>
      <c r="N21" s="6"/>
      <c r="O21" s="6">
        <f>L21+O20</f>
        <v>32375000</v>
      </c>
      <c r="P21" s="6"/>
      <c r="Q21" s="6"/>
      <c r="R21" s="28">
        <f>O21+R20</f>
        <v>34380000</v>
      </c>
      <c r="S21" s="6" t="s">
        <v>39</v>
      </c>
      <c r="T21" s="6"/>
      <c r="U21" s="6"/>
      <c r="V21" s="6"/>
      <c r="W21" s="6"/>
      <c r="X21" s="9">
        <f>F20+I20+L20+O20+R20</f>
        <v>34380000</v>
      </c>
      <c r="Y21" s="9" t="s">
        <v>19</v>
      </c>
    </row>
    <row r="22" ht="11.25">
      <c r="K22" s="2"/>
    </row>
    <row r="23" ht="12" thickBot="1"/>
    <row r="24" spans="3:26" ht="12.75">
      <c r="C24" s="67"/>
      <c r="D24" s="67"/>
      <c r="E24" s="45"/>
      <c r="F24" s="47" t="s">
        <v>12</v>
      </c>
      <c r="G24" s="48"/>
      <c r="H24" s="50"/>
      <c r="I24" s="48" t="s">
        <v>13</v>
      </c>
      <c r="J24" s="48"/>
      <c r="K24" s="50"/>
      <c r="L24" s="47" t="s">
        <v>14</v>
      </c>
      <c r="M24" s="48"/>
      <c r="N24" s="50"/>
      <c r="O24" s="47" t="s">
        <v>15</v>
      </c>
      <c r="P24" s="48"/>
      <c r="Q24" s="50"/>
      <c r="R24" s="75" t="s">
        <v>30</v>
      </c>
      <c r="S24" s="76"/>
      <c r="T24" s="77"/>
      <c r="U24" s="75" t="s">
        <v>33</v>
      </c>
      <c r="V24" s="76"/>
      <c r="W24" s="77"/>
      <c r="X24" s="75" t="s">
        <v>34</v>
      </c>
      <c r="Y24" s="76"/>
      <c r="Z24" s="77"/>
    </row>
    <row r="25" spans="2:26" ht="15.75" thickBot="1">
      <c r="B25" s="46" t="s">
        <v>32</v>
      </c>
      <c r="C25" s="68"/>
      <c r="D25" s="68"/>
      <c r="E25" s="68"/>
      <c r="F25" s="52" t="s">
        <v>37</v>
      </c>
      <c r="G25" s="53" t="s">
        <v>3</v>
      </c>
      <c r="H25" s="54" t="s">
        <v>0</v>
      </c>
      <c r="I25" s="52" t="s">
        <v>37</v>
      </c>
      <c r="J25" s="53" t="s">
        <v>3</v>
      </c>
      <c r="K25" s="54" t="s">
        <v>0</v>
      </c>
      <c r="L25" s="52" t="s">
        <v>37</v>
      </c>
      <c r="M25" s="53" t="s">
        <v>3</v>
      </c>
      <c r="N25" s="54" t="s">
        <v>0</v>
      </c>
      <c r="O25" s="52" t="s">
        <v>37</v>
      </c>
      <c r="P25" s="53" t="s">
        <v>3</v>
      </c>
      <c r="Q25" s="54" t="s">
        <v>0</v>
      </c>
      <c r="R25" s="52" t="s">
        <v>37</v>
      </c>
      <c r="S25" s="53" t="s">
        <v>3</v>
      </c>
      <c r="T25" s="54" t="s">
        <v>0</v>
      </c>
      <c r="U25" s="52" t="s">
        <v>37</v>
      </c>
      <c r="V25" s="53" t="s">
        <v>3</v>
      </c>
      <c r="W25" s="54" t="s">
        <v>0</v>
      </c>
      <c r="X25" s="52" t="s">
        <v>37</v>
      </c>
      <c r="Y25" s="53" t="s">
        <v>3</v>
      </c>
      <c r="Z25" s="54" t="s">
        <v>0</v>
      </c>
    </row>
    <row r="26" spans="3:26" ht="11.25">
      <c r="C26" s="2"/>
      <c r="D26" s="2"/>
      <c r="E26" s="2"/>
      <c r="F26" s="1"/>
      <c r="G26" s="2"/>
      <c r="H26" s="3"/>
      <c r="I26" s="2"/>
      <c r="J26" s="2"/>
      <c r="K26" s="4"/>
      <c r="L26" s="2"/>
      <c r="M26" s="2"/>
      <c r="N26" s="2"/>
      <c r="O26" s="5"/>
      <c r="P26" s="2"/>
      <c r="Q26" s="4"/>
      <c r="R26" s="2"/>
      <c r="S26" s="2"/>
      <c r="T26" s="3"/>
      <c r="U26" s="1"/>
      <c r="V26" s="2"/>
      <c r="W26" s="3"/>
      <c r="X26" s="1"/>
      <c r="Z26" s="3"/>
    </row>
    <row r="27" spans="1:26" ht="11.25">
      <c r="A27" s="58" t="str">
        <f>A6</f>
        <v>Facilities Management</v>
      </c>
      <c r="C27" s="2"/>
      <c r="D27" s="2"/>
      <c r="E27" s="2"/>
      <c r="F27" s="1"/>
      <c r="G27" s="2"/>
      <c r="H27" s="3"/>
      <c r="I27" s="2"/>
      <c r="J27" s="2"/>
      <c r="K27" s="4"/>
      <c r="L27" s="2"/>
      <c r="M27" s="2"/>
      <c r="N27" s="2"/>
      <c r="O27" s="5"/>
      <c r="P27" s="2"/>
      <c r="Q27" s="4"/>
      <c r="R27" s="2"/>
      <c r="S27" s="2"/>
      <c r="T27" s="3"/>
      <c r="U27" s="1"/>
      <c r="V27" s="2"/>
      <c r="W27" s="3"/>
      <c r="X27" s="1"/>
      <c r="Z27" s="3"/>
    </row>
    <row r="28" spans="1:26" ht="11.25">
      <c r="A28" s="59">
        <f>A7</f>
        <v>1</v>
      </c>
      <c r="B28" s="59" t="str">
        <f>B7</f>
        <v>Energy Efficiency Improvements</v>
      </c>
      <c r="C28" s="2"/>
      <c r="D28" s="2"/>
      <c r="E28" s="2"/>
      <c r="F28" s="1">
        <f>F7</f>
        <v>200000</v>
      </c>
      <c r="G28" s="2">
        <f>G7</f>
        <v>20000</v>
      </c>
      <c r="H28" s="3">
        <f aca="true" t="shared" si="8" ref="H28:H38">SUM(F28:G28)</f>
        <v>220000</v>
      </c>
      <c r="I28" s="2">
        <f>I7</f>
        <v>210000</v>
      </c>
      <c r="J28" s="2">
        <f>J7</f>
        <v>20000</v>
      </c>
      <c r="K28" s="4">
        <f aca="true" t="shared" si="9" ref="K28:K38">SUM(I28:J28)</f>
        <v>230000</v>
      </c>
      <c r="L28" s="2">
        <f>+L7</f>
        <v>220000</v>
      </c>
      <c r="M28" s="2">
        <f>+M7</f>
        <v>20000</v>
      </c>
      <c r="N28" s="2">
        <f aca="true" t="shared" si="10" ref="N28:N38">SUM(L28:M28)</f>
        <v>240000</v>
      </c>
      <c r="O28" s="5">
        <f>+O7</f>
        <v>230000</v>
      </c>
      <c r="P28" s="2">
        <f>+P7</f>
        <v>20000</v>
      </c>
      <c r="Q28" s="4">
        <f aca="true" t="shared" si="11" ref="Q28:Q38">SUM(O28:P28)</f>
        <v>250000</v>
      </c>
      <c r="R28" s="2">
        <f>R7</f>
        <v>240000</v>
      </c>
      <c r="S28" s="2">
        <f>+S7</f>
        <v>20000</v>
      </c>
      <c r="T28" s="3">
        <f aca="true" t="shared" si="12" ref="T28:T38">SUM(R28:S28)</f>
        <v>260000</v>
      </c>
      <c r="U28" s="1">
        <v>250000</v>
      </c>
      <c r="V28" s="2">
        <v>20000</v>
      </c>
      <c r="W28" s="3">
        <f aca="true" t="shared" si="13" ref="W28:W38">U28+V28</f>
        <v>270000</v>
      </c>
      <c r="X28" s="1">
        <v>0</v>
      </c>
      <c r="Y28" s="2">
        <v>0</v>
      </c>
      <c r="Z28" s="3">
        <f aca="true" t="shared" si="14" ref="Z28:Z38">X28+Y28</f>
        <v>0</v>
      </c>
    </row>
    <row r="29" spans="1:26" ht="11.25">
      <c r="A29" s="59">
        <f aca="true" t="shared" si="15" ref="A29:B38">A8</f>
        <v>2</v>
      </c>
      <c r="B29" s="59" t="str">
        <f t="shared" si="15"/>
        <v>Fairchild Building</v>
      </c>
      <c r="C29" s="2"/>
      <c r="D29" s="2"/>
      <c r="E29" s="2"/>
      <c r="F29" s="1">
        <f aca="true" t="shared" si="16" ref="F29:G38">F8</f>
        <v>350000</v>
      </c>
      <c r="G29" s="2">
        <f t="shared" si="16"/>
        <v>0</v>
      </c>
      <c r="H29" s="3">
        <f t="shared" si="8"/>
        <v>350000</v>
      </c>
      <c r="I29" s="2">
        <f aca="true" t="shared" si="17" ref="I29:J38">I8</f>
        <v>0</v>
      </c>
      <c r="J29" s="2">
        <f t="shared" si="17"/>
        <v>0</v>
      </c>
      <c r="K29" s="4">
        <f t="shared" si="9"/>
        <v>0</v>
      </c>
      <c r="L29" s="2">
        <f aca="true" t="shared" si="18" ref="L29:M38">+L8</f>
        <v>0</v>
      </c>
      <c r="M29" s="2">
        <f t="shared" si="18"/>
        <v>0</v>
      </c>
      <c r="N29" s="2">
        <f t="shared" si="10"/>
        <v>0</v>
      </c>
      <c r="O29" s="5">
        <f aca="true" t="shared" si="19" ref="O29:P38">+O8</f>
        <v>200000</v>
      </c>
      <c r="P29" s="2">
        <f t="shared" si="19"/>
        <v>0</v>
      </c>
      <c r="Q29" s="4">
        <f t="shared" si="11"/>
        <v>200000</v>
      </c>
      <c r="R29" s="2">
        <f aca="true" t="shared" si="20" ref="R29:R40">R8</f>
        <v>0</v>
      </c>
      <c r="S29" s="2">
        <f aca="true" t="shared" si="21" ref="S29:S40">+S8</f>
        <v>0</v>
      </c>
      <c r="T29" s="3">
        <f t="shared" si="12"/>
        <v>0</v>
      </c>
      <c r="U29" s="1">
        <v>0</v>
      </c>
      <c r="V29" s="2">
        <v>0</v>
      </c>
      <c r="W29" s="3">
        <f t="shared" si="13"/>
        <v>0</v>
      </c>
      <c r="X29" s="1">
        <v>0</v>
      </c>
      <c r="Y29" s="2">
        <v>0</v>
      </c>
      <c r="Z29" s="3">
        <f t="shared" si="14"/>
        <v>0</v>
      </c>
    </row>
    <row r="30" spans="1:26" ht="11.25">
      <c r="A30" s="65">
        <f t="shared" si="15"/>
        <v>3</v>
      </c>
      <c r="B30" s="65" t="str">
        <f t="shared" si="15"/>
        <v>General Building Improvements</v>
      </c>
      <c r="C30" s="61"/>
      <c r="D30" s="62"/>
      <c r="E30" s="63"/>
      <c r="F30" s="61">
        <f t="shared" si="16"/>
        <v>220000</v>
      </c>
      <c r="G30" s="62">
        <f t="shared" si="16"/>
        <v>0</v>
      </c>
      <c r="H30" s="63">
        <f t="shared" si="8"/>
        <v>220000</v>
      </c>
      <c r="I30" s="62">
        <f t="shared" si="17"/>
        <v>230000</v>
      </c>
      <c r="J30" s="62">
        <f t="shared" si="17"/>
        <v>0</v>
      </c>
      <c r="K30" s="64">
        <f t="shared" si="9"/>
        <v>230000</v>
      </c>
      <c r="L30" s="62">
        <f t="shared" si="18"/>
        <v>240000</v>
      </c>
      <c r="M30" s="62">
        <f t="shared" si="18"/>
        <v>0</v>
      </c>
      <c r="N30" s="64">
        <f t="shared" si="10"/>
        <v>240000</v>
      </c>
      <c r="O30" s="62">
        <f t="shared" si="19"/>
        <v>250000</v>
      </c>
      <c r="P30" s="62">
        <f t="shared" si="19"/>
        <v>0</v>
      </c>
      <c r="Q30" s="64">
        <f t="shared" si="11"/>
        <v>250000</v>
      </c>
      <c r="R30" s="62">
        <f t="shared" si="20"/>
        <v>260000</v>
      </c>
      <c r="S30" s="62">
        <f t="shared" si="21"/>
        <v>0</v>
      </c>
      <c r="T30" s="63">
        <f t="shared" si="12"/>
        <v>260000</v>
      </c>
      <c r="U30" s="61">
        <v>270000</v>
      </c>
      <c r="V30" s="62">
        <v>0</v>
      </c>
      <c r="W30" s="63">
        <f t="shared" si="13"/>
        <v>270000</v>
      </c>
      <c r="X30" s="61">
        <v>0</v>
      </c>
      <c r="Y30" s="62">
        <v>0</v>
      </c>
      <c r="Z30" s="63">
        <f t="shared" si="14"/>
        <v>0</v>
      </c>
    </row>
    <row r="31" spans="1:26" ht="11.25">
      <c r="A31" s="59">
        <f t="shared" si="15"/>
        <v>4</v>
      </c>
      <c r="B31" s="59" t="str">
        <f t="shared" si="15"/>
        <v>Renewable Energy</v>
      </c>
      <c r="C31" s="2"/>
      <c r="D31" s="2"/>
      <c r="E31" s="2"/>
      <c r="F31" s="1">
        <f t="shared" si="16"/>
        <v>125000</v>
      </c>
      <c r="G31" s="2">
        <f t="shared" si="16"/>
        <v>0</v>
      </c>
      <c r="H31" s="3">
        <f t="shared" si="8"/>
        <v>125000</v>
      </c>
      <c r="I31" s="2">
        <f t="shared" si="17"/>
        <v>130000</v>
      </c>
      <c r="J31" s="2">
        <f t="shared" si="17"/>
        <v>0</v>
      </c>
      <c r="K31" s="4">
        <f t="shared" si="9"/>
        <v>130000</v>
      </c>
      <c r="L31" s="2">
        <f t="shared" si="18"/>
        <v>135000</v>
      </c>
      <c r="M31" s="2">
        <f t="shared" si="18"/>
        <v>0</v>
      </c>
      <c r="N31" s="2">
        <f t="shared" si="10"/>
        <v>135000</v>
      </c>
      <c r="O31" s="5">
        <f t="shared" si="19"/>
        <v>140000</v>
      </c>
      <c r="P31" s="2">
        <f t="shared" si="19"/>
        <v>0</v>
      </c>
      <c r="Q31" s="4">
        <f t="shared" si="11"/>
        <v>140000</v>
      </c>
      <c r="R31" s="2">
        <f t="shared" si="20"/>
        <v>145000</v>
      </c>
      <c r="S31" s="2">
        <f t="shared" si="21"/>
        <v>0</v>
      </c>
      <c r="T31" s="3">
        <f t="shared" si="12"/>
        <v>145000</v>
      </c>
      <c r="U31" s="1">
        <v>150000</v>
      </c>
      <c r="V31" s="2">
        <v>0</v>
      </c>
      <c r="W31" s="3">
        <f t="shared" si="13"/>
        <v>150000</v>
      </c>
      <c r="X31" s="1">
        <v>0</v>
      </c>
      <c r="Y31" s="2">
        <v>0</v>
      </c>
      <c r="Z31" s="3">
        <f t="shared" si="14"/>
        <v>0</v>
      </c>
    </row>
    <row r="32" spans="1:26" ht="11.25">
      <c r="A32" s="59">
        <f t="shared" si="15"/>
        <v>5</v>
      </c>
      <c r="B32" s="59" t="str">
        <f t="shared" si="15"/>
        <v>City-County Building Improvements</v>
      </c>
      <c r="C32" s="2"/>
      <c r="D32" s="2"/>
      <c r="E32" s="2"/>
      <c r="F32" s="1">
        <f t="shared" si="16"/>
        <v>170000</v>
      </c>
      <c r="G32" s="2">
        <f t="shared" si="16"/>
        <v>0</v>
      </c>
      <c r="H32" s="3">
        <f t="shared" si="8"/>
        <v>170000</v>
      </c>
      <c r="I32" s="2">
        <f t="shared" si="17"/>
        <v>150000</v>
      </c>
      <c r="J32" s="2">
        <f t="shared" si="17"/>
        <v>0</v>
      </c>
      <c r="K32" s="4">
        <f t="shared" si="9"/>
        <v>150000</v>
      </c>
      <c r="L32" s="2">
        <f t="shared" si="18"/>
        <v>150000</v>
      </c>
      <c r="M32" s="2">
        <f t="shared" si="18"/>
        <v>0</v>
      </c>
      <c r="N32" s="2">
        <f t="shared" si="10"/>
        <v>150000</v>
      </c>
      <c r="O32" s="5">
        <f t="shared" si="19"/>
        <v>150000</v>
      </c>
      <c r="P32" s="2">
        <f t="shared" si="19"/>
        <v>0</v>
      </c>
      <c r="Q32" s="4">
        <f t="shared" si="11"/>
        <v>150000</v>
      </c>
      <c r="R32" s="2">
        <f t="shared" si="20"/>
        <v>150000</v>
      </c>
      <c r="S32" s="2">
        <f t="shared" si="21"/>
        <v>0</v>
      </c>
      <c r="T32" s="3">
        <f t="shared" si="12"/>
        <v>150000</v>
      </c>
      <c r="U32" s="1">
        <v>150000</v>
      </c>
      <c r="V32" s="2">
        <v>0</v>
      </c>
      <c r="W32" s="3">
        <f t="shared" si="13"/>
        <v>150000</v>
      </c>
      <c r="X32" s="1">
        <v>0</v>
      </c>
      <c r="Y32" s="2">
        <v>0</v>
      </c>
      <c r="Z32" s="3">
        <f t="shared" si="14"/>
        <v>0</v>
      </c>
    </row>
    <row r="33" spans="1:26" ht="11.25">
      <c r="A33" s="65">
        <f t="shared" si="15"/>
        <v>6</v>
      </c>
      <c r="B33" s="65" t="str">
        <f t="shared" si="15"/>
        <v>Human Resources - Remodel</v>
      </c>
      <c r="C33" s="61"/>
      <c r="D33" s="62"/>
      <c r="E33" s="63"/>
      <c r="F33" s="61">
        <v>520000</v>
      </c>
      <c r="G33" s="62">
        <f t="shared" si="16"/>
        <v>0</v>
      </c>
      <c r="H33" s="63">
        <f t="shared" si="8"/>
        <v>520000</v>
      </c>
      <c r="I33" s="62">
        <f t="shared" si="17"/>
        <v>0</v>
      </c>
      <c r="J33" s="62">
        <f t="shared" si="17"/>
        <v>0</v>
      </c>
      <c r="K33" s="64">
        <f t="shared" si="9"/>
        <v>0</v>
      </c>
      <c r="L33" s="62">
        <f t="shared" si="18"/>
        <v>0</v>
      </c>
      <c r="M33" s="62">
        <f t="shared" si="18"/>
        <v>0</v>
      </c>
      <c r="N33" s="64">
        <f t="shared" si="10"/>
        <v>0</v>
      </c>
      <c r="O33" s="62">
        <f t="shared" si="19"/>
        <v>0</v>
      </c>
      <c r="P33" s="62">
        <f t="shared" si="19"/>
        <v>0</v>
      </c>
      <c r="Q33" s="64">
        <f t="shared" si="11"/>
        <v>0</v>
      </c>
      <c r="R33" s="62">
        <f t="shared" si="20"/>
        <v>0</v>
      </c>
      <c r="S33" s="62">
        <f t="shared" si="21"/>
        <v>0</v>
      </c>
      <c r="T33" s="63">
        <f t="shared" si="12"/>
        <v>0</v>
      </c>
      <c r="U33" s="61">
        <v>0</v>
      </c>
      <c r="V33" s="62">
        <v>0</v>
      </c>
      <c r="W33" s="63">
        <f t="shared" si="13"/>
        <v>0</v>
      </c>
      <c r="X33" s="61">
        <v>0</v>
      </c>
      <c r="Y33" s="62">
        <v>0</v>
      </c>
      <c r="Z33" s="63">
        <f t="shared" si="14"/>
        <v>0</v>
      </c>
    </row>
    <row r="34" spans="1:26" ht="11.25">
      <c r="A34" s="59">
        <f>""</f>
      </c>
      <c r="B34" s="59" t="str">
        <f t="shared" si="15"/>
        <v>City Assessor Office Remodel</v>
      </c>
      <c r="C34" s="2"/>
      <c r="D34" s="2"/>
      <c r="E34" s="2"/>
      <c r="F34" s="1"/>
      <c r="G34" s="2">
        <f t="shared" si="16"/>
        <v>0</v>
      </c>
      <c r="H34" s="3">
        <f t="shared" si="8"/>
        <v>0</v>
      </c>
      <c r="I34" s="2">
        <f t="shared" si="17"/>
        <v>0</v>
      </c>
      <c r="J34" s="2">
        <f t="shared" si="17"/>
        <v>0</v>
      </c>
      <c r="K34" s="4">
        <f t="shared" si="9"/>
        <v>0</v>
      </c>
      <c r="L34" s="2">
        <f t="shared" si="18"/>
        <v>0</v>
      </c>
      <c r="M34" s="2">
        <f t="shared" si="18"/>
        <v>0</v>
      </c>
      <c r="N34" s="2">
        <f t="shared" si="10"/>
        <v>0</v>
      </c>
      <c r="O34" s="5">
        <f t="shared" si="19"/>
        <v>0</v>
      </c>
      <c r="P34" s="2">
        <f t="shared" si="19"/>
        <v>0</v>
      </c>
      <c r="Q34" s="4">
        <f t="shared" si="11"/>
        <v>0</v>
      </c>
      <c r="R34" s="2">
        <f t="shared" si="20"/>
        <v>0</v>
      </c>
      <c r="S34" s="2">
        <f t="shared" si="21"/>
        <v>0</v>
      </c>
      <c r="T34" s="3">
        <f t="shared" si="12"/>
        <v>0</v>
      </c>
      <c r="U34" s="1">
        <v>0</v>
      </c>
      <c r="V34" s="2">
        <v>0</v>
      </c>
      <c r="W34" s="3">
        <f t="shared" si="13"/>
        <v>0</v>
      </c>
      <c r="X34" s="1">
        <v>0</v>
      </c>
      <c r="Y34" s="2">
        <v>0</v>
      </c>
      <c r="Z34" s="3">
        <f t="shared" si="14"/>
        <v>0</v>
      </c>
    </row>
    <row r="35" spans="1:26" ht="11.25">
      <c r="A35" s="59">
        <v>7</v>
      </c>
      <c r="B35" s="59" t="str">
        <f t="shared" si="15"/>
        <v>Fire Building Improvements</v>
      </c>
      <c r="C35" s="2"/>
      <c r="D35" s="2"/>
      <c r="E35" s="2"/>
      <c r="F35" s="1">
        <f t="shared" si="16"/>
        <v>469000</v>
      </c>
      <c r="G35" s="2">
        <f t="shared" si="16"/>
        <v>0</v>
      </c>
      <c r="H35" s="3">
        <f t="shared" si="8"/>
        <v>469000</v>
      </c>
      <c r="I35" s="2">
        <f t="shared" si="17"/>
        <v>532000</v>
      </c>
      <c r="J35" s="2">
        <f t="shared" si="17"/>
        <v>0</v>
      </c>
      <c r="K35" s="4">
        <f t="shared" si="9"/>
        <v>532000</v>
      </c>
      <c r="L35" s="2">
        <f t="shared" si="18"/>
        <v>657000</v>
      </c>
      <c r="M35" s="2">
        <f t="shared" si="18"/>
        <v>0</v>
      </c>
      <c r="N35" s="2">
        <f t="shared" si="10"/>
        <v>657000</v>
      </c>
      <c r="O35" s="5">
        <f t="shared" si="19"/>
        <v>295000</v>
      </c>
      <c r="P35" s="2">
        <f t="shared" si="19"/>
        <v>0</v>
      </c>
      <c r="Q35" s="4">
        <f t="shared" si="11"/>
        <v>295000</v>
      </c>
      <c r="R35" s="2">
        <f t="shared" si="20"/>
        <v>450000</v>
      </c>
      <c r="S35" s="2">
        <f t="shared" si="21"/>
        <v>0</v>
      </c>
      <c r="T35" s="3">
        <f t="shared" si="12"/>
        <v>450000</v>
      </c>
      <c r="U35" s="1">
        <v>380000</v>
      </c>
      <c r="V35" s="2">
        <v>0</v>
      </c>
      <c r="W35" s="3">
        <f t="shared" si="13"/>
        <v>380000</v>
      </c>
      <c r="X35" s="1">
        <v>0</v>
      </c>
      <c r="Y35" s="2">
        <v>0</v>
      </c>
      <c r="Z35" s="3">
        <f t="shared" si="14"/>
        <v>0</v>
      </c>
    </row>
    <row r="36" spans="1:26" ht="11.25">
      <c r="A36" s="65">
        <v>8</v>
      </c>
      <c r="B36" s="65" t="str">
        <f t="shared" si="15"/>
        <v>Park Facility Improvements</v>
      </c>
      <c r="C36" s="61"/>
      <c r="D36" s="62"/>
      <c r="E36" s="63"/>
      <c r="F36" s="61">
        <v>720000</v>
      </c>
      <c r="G36" s="62">
        <f t="shared" si="16"/>
        <v>0</v>
      </c>
      <c r="H36" s="63">
        <f t="shared" si="8"/>
        <v>720000</v>
      </c>
      <c r="I36" s="62">
        <f t="shared" si="17"/>
        <v>865000</v>
      </c>
      <c r="J36" s="62">
        <f t="shared" si="17"/>
        <v>0</v>
      </c>
      <c r="K36" s="64">
        <f t="shared" si="9"/>
        <v>865000</v>
      </c>
      <c r="L36" s="62">
        <f t="shared" si="18"/>
        <v>700000</v>
      </c>
      <c r="M36" s="62">
        <f t="shared" si="18"/>
        <v>0</v>
      </c>
      <c r="N36" s="64">
        <f t="shared" si="10"/>
        <v>700000</v>
      </c>
      <c r="O36" s="62">
        <f t="shared" si="19"/>
        <v>700000</v>
      </c>
      <c r="P36" s="62">
        <f t="shared" si="19"/>
        <v>0</v>
      </c>
      <c r="Q36" s="64">
        <f t="shared" si="11"/>
        <v>700000</v>
      </c>
      <c r="R36" s="62">
        <f t="shared" si="20"/>
        <v>700000</v>
      </c>
      <c r="S36" s="62">
        <f t="shared" si="21"/>
        <v>0</v>
      </c>
      <c r="T36" s="63">
        <f t="shared" si="12"/>
        <v>700000</v>
      </c>
      <c r="U36" s="61">
        <v>700000</v>
      </c>
      <c r="V36" s="62">
        <v>0</v>
      </c>
      <c r="W36" s="63">
        <f t="shared" si="13"/>
        <v>700000</v>
      </c>
      <c r="X36" s="61">
        <v>0</v>
      </c>
      <c r="Y36" s="62">
        <v>0</v>
      </c>
      <c r="Z36" s="63">
        <f t="shared" si="14"/>
        <v>0</v>
      </c>
    </row>
    <row r="37" spans="1:26" ht="11.25">
      <c r="A37" s="59">
        <f>""</f>
      </c>
      <c r="B37" s="59" t="str">
        <f t="shared" si="15"/>
        <v>Sayle St Facilities Improvements</v>
      </c>
      <c r="C37" s="2"/>
      <c r="D37" s="2"/>
      <c r="E37" s="2"/>
      <c r="F37" s="1">
        <f t="shared" si="16"/>
        <v>0</v>
      </c>
      <c r="G37" s="2">
        <f t="shared" si="16"/>
        <v>0</v>
      </c>
      <c r="H37" s="3">
        <f t="shared" si="8"/>
        <v>0</v>
      </c>
      <c r="I37" s="2">
        <f t="shared" si="17"/>
        <v>0</v>
      </c>
      <c r="J37" s="2">
        <f t="shared" si="17"/>
        <v>0</v>
      </c>
      <c r="K37" s="4">
        <f t="shared" si="9"/>
        <v>0</v>
      </c>
      <c r="L37" s="2">
        <f t="shared" si="18"/>
        <v>0</v>
      </c>
      <c r="M37" s="2">
        <f t="shared" si="18"/>
        <v>0</v>
      </c>
      <c r="N37" s="2">
        <f t="shared" si="10"/>
        <v>0</v>
      </c>
      <c r="O37" s="5">
        <f t="shared" si="19"/>
        <v>0</v>
      </c>
      <c r="P37" s="2">
        <f t="shared" si="19"/>
        <v>0</v>
      </c>
      <c r="Q37" s="4">
        <f t="shared" si="11"/>
        <v>0</v>
      </c>
      <c r="R37" s="2">
        <f t="shared" si="20"/>
        <v>0</v>
      </c>
      <c r="S37" s="2">
        <f t="shared" si="21"/>
        <v>0</v>
      </c>
      <c r="T37" s="3">
        <f t="shared" si="12"/>
        <v>0</v>
      </c>
      <c r="U37" s="1">
        <v>0</v>
      </c>
      <c r="V37" s="2">
        <v>0</v>
      </c>
      <c r="W37" s="3">
        <f t="shared" si="13"/>
        <v>0</v>
      </c>
      <c r="X37" s="1">
        <v>0</v>
      </c>
      <c r="Y37" s="2">
        <v>0</v>
      </c>
      <c r="Z37" s="3">
        <f t="shared" si="14"/>
        <v>0</v>
      </c>
    </row>
    <row r="38" spans="1:26" ht="11.25">
      <c r="A38" s="59">
        <v>9</v>
      </c>
      <c r="B38" s="59" t="str">
        <f t="shared" si="15"/>
        <v>Streets Facility Upgrades</v>
      </c>
      <c r="C38" s="2"/>
      <c r="D38" s="2"/>
      <c r="E38" s="2"/>
      <c r="F38" s="1">
        <f t="shared" si="16"/>
        <v>435000</v>
      </c>
      <c r="G38" s="2">
        <f t="shared" si="16"/>
        <v>0</v>
      </c>
      <c r="H38" s="3">
        <f t="shared" si="8"/>
        <v>435000</v>
      </c>
      <c r="I38" s="2">
        <f t="shared" si="17"/>
        <v>60000</v>
      </c>
      <c r="J38" s="2">
        <f t="shared" si="17"/>
        <v>0</v>
      </c>
      <c r="K38" s="4">
        <f t="shared" si="9"/>
        <v>60000</v>
      </c>
      <c r="L38" s="2">
        <f t="shared" si="18"/>
        <v>190000</v>
      </c>
      <c r="M38" s="2">
        <f t="shared" si="18"/>
        <v>0</v>
      </c>
      <c r="N38" s="2">
        <f t="shared" si="10"/>
        <v>190000</v>
      </c>
      <c r="O38" s="5">
        <f t="shared" si="19"/>
        <v>260000</v>
      </c>
      <c r="P38" s="2">
        <f t="shared" si="19"/>
        <v>0</v>
      </c>
      <c r="Q38" s="4">
        <f t="shared" si="11"/>
        <v>260000</v>
      </c>
      <c r="R38" s="2">
        <f t="shared" si="20"/>
        <v>60000</v>
      </c>
      <c r="S38" s="2">
        <f t="shared" si="21"/>
        <v>0</v>
      </c>
      <c r="T38" s="3">
        <f t="shared" si="12"/>
        <v>60000</v>
      </c>
      <c r="U38" s="1">
        <v>200000</v>
      </c>
      <c r="V38" s="2">
        <v>0</v>
      </c>
      <c r="W38" s="3">
        <f t="shared" si="13"/>
        <v>200000</v>
      </c>
      <c r="X38" s="1">
        <v>0</v>
      </c>
      <c r="Y38" s="2">
        <v>0</v>
      </c>
      <c r="Z38" s="3">
        <f t="shared" si="14"/>
        <v>0</v>
      </c>
    </row>
    <row r="39" spans="1:26" ht="11.25">
      <c r="A39" s="65">
        <v>10</v>
      </c>
      <c r="B39" s="65" t="str">
        <f>B18</f>
        <v>MMB - Renovation</v>
      </c>
      <c r="C39" s="61"/>
      <c r="D39" s="62"/>
      <c r="E39" s="63"/>
      <c r="F39" s="61">
        <f>F18</f>
        <v>1900000</v>
      </c>
      <c r="G39" s="62">
        <f>G18</f>
        <v>0</v>
      </c>
      <c r="H39" s="63">
        <f>SUM(F39:G39)</f>
        <v>1900000</v>
      </c>
      <c r="I39" s="62">
        <f>I18</f>
        <v>20000000</v>
      </c>
      <c r="J39" s="62">
        <f>J18</f>
        <v>0</v>
      </c>
      <c r="K39" s="64">
        <f>SUM(I39:J39)</f>
        <v>20000000</v>
      </c>
      <c r="L39" s="62">
        <f>+L18</f>
        <v>0</v>
      </c>
      <c r="M39" s="62">
        <f>+M18</f>
        <v>0</v>
      </c>
      <c r="N39" s="64">
        <f>SUM(L39:M39)</f>
        <v>0</v>
      </c>
      <c r="O39" s="62">
        <f>+O18</f>
        <v>0</v>
      </c>
      <c r="P39" s="62">
        <f>+P18</f>
        <v>0</v>
      </c>
      <c r="Q39" s="64">
        <f>SUM(O39:P39)</f>
        <v>0</v>
      </c>
      <c r="R39" s="62">
        <f t="shared" si="20"/>
        <v>0</v>
      </c>
      <c r="S39" s="62">
        <f t="shared" si="21"/>
        <v>0</v>
      </c>
      <c r="T39" s="63">
        <f>SUM(R39:S39)</f>
        <v>0</v>
      </c>
      <c r="U39" s="61">
        <v>0</v>
      </c>
      <c r="V39" s="62">
        <v>0</v>
      </c>
      <c r="W39" s="63">
        <f>U39+V39</f>
        <v>0</v>
      </c>
      <c r="X39" s="61">
        <v>0</v>
      </c>
      <c r="Y39" s="62">
        <v>0</v>
      </c>
      <c r="Z39" s="63">
        <f>X39+Y39</f>
        <v>0</v>
      </c>
    </row>
    <row r="40" spans="1:26" ht="11.25">
      <c r="A40" s="59">
        <f>""</f>
      </c>
      <c r="B40" s="59" t="str">
        <f>B19</f>
        <v>Olbrich Garden New Roof</v>
      </c>
      <c r="C40" s="2"/>
      <c r="D40" s="2"/>
      <c r="E40" s="2"/>
      <c r="F40" s="1">
        <f>F19</f>
        <v>0</v>
      </c>
      <c r="G40" s="2">
        <f>G19</f>
        <v>0</v>
      </c>
      <c r="H40" s="3">
        <f>SUM(F40:G40)</f>
        <v>0</v>
      </c>
      <c r="I40" s="2">
        <f>I19</f>
        <v>0</v>
      </c>
      <c r="J40" s="2">
        <f>J19</f>
        <v>0</v>
      </c>
      <c r="K40" s="4">
        <f>SUM(I40:J40)</f>
        <v>0</v>
      </c>
      <c r="L40" s="2">
        <f>+L19</f>
        <v>0</v>
      </c>
      <c r="M40" s="2">
        <f>+M19</f>
        <v>0</v>
      </c>
      <c r="N40" s="2">
        <f>SUM(L40:M40)</f>
        <v>0</v>
      </c>
      <c r="O40" s="5">
        <f>+O19</f>
        <v>0</v>
      </c>
      <c r="P40" s="2">
        <f>+P19</f>
        <v>0</v>
      </c>
      <c r="Q40" s="4">
        <f>SUM(O40:P40)</f>
        <v>0</v>
      </c>
      <c r="R40" s="2">
        <f t="shared" si="20"/>
        <v>0</v>
      </c>
      <c r="S40" s="2">
        <f t="shared" si="21"/>
        <v>0</v>
      </c>
      <c r="T40" s="3">
        <f>SUM(R40:S40)</f>
        <v>0</v>
      </c>
      <c r="U40" s="1">
        <v>0</v>
      </c>
      <c r="V40" s="2">
        <v>0</v>
      </c>
      <c r="W40" s="3">
        <f>U40+V40</f>
        <v>0</v>
      </c>
      <c r="X40" s="1">
        <v>0</v>
      </c>
      <c r="Y40" s="2">
        <v>0</v>
      </c>
      <c r="Z40" s="3">
        <f>X40+Y40</f>
        <v>0</v>
      </c>
    </row>
    <row r="41" spans="2:26" ht="12" thickBot="1">
      <c r="B41" s="41" t="s">
        <v>6</v>
      </c>
      <c r="C41" s="2"/>
      <c r="D41" s="2"/>
      <c r="E41" s="2"/>
      <c r="F41" s="69">
        <f aca="true" t="shared" si="22" ref="F41:Z41">SUM(F28:F40)</f>
        <v>5109000</v>
      </c>
      <c r="G41" s="70">
        <f t="shared" si="22"/>
        <v>20000</v>
      </c>
      <c r="H41" s="71">
        <f t="shared" si="22"/>
        <v>5129000</v>
      </c>
      <c r="I41" s="69">
        <f t="shared" si="22"/>
        <v>22177000</v>
      </c>
      <c r="J41" s="70">
        <f t="shared" si="22"/>
        <v>20000</v>
      </c>
      <c r="K41" s="71">
        <f t="shared" si="22"/>
        <v>22197000</v>
      </c>
      <c r="L41" s="69">
        <f t="shared" si="22"/>
        <v>2292000</v>
      </c>
      <c r="M41" s="70">
        <f t="shared" si="22"/>
        <v>20000</v>
      </c>
      <c r="N41" s="71">
        <f t="shared" si="22"/>
        <v>2312000</v>
      </c>
      <c r="O41" s="69">
        <f t="shared" si="22"/>
        <v>2225000</v>
      </c>
      <c r="P41" s="70">
        <f t="shared" si="22"/>
        <v>20000</v>
      </c>
      <c r="Q41" s="71">
        <f t="shared" si="22"/>
        <v>2245000</v>
      </c>
      <c r="R41" s="69">
        <f t="shared" si="22"/>
        <v>2005000</v>
      </c>
      <c r="S41" s="70">
        <f t="shared" si="22"/>
        <v>20000</v>
      </c>
      <c r="T41" s="71">
        <f t="shared" si="22"/>
        <v>2025000</v>
      </c>
      <c r="U41" s="69">
        <f t="shared" si="22"/>
        <v>2100000</v>
      </c>
      <c r="V41" s="70">
        <f t="shared" si="22"/>
        <v>20000</v>
      </c>
      <c r="W41" s="71">
        <f t="shared" si="22"/>
        <v>2120000</v>
      </c>
      <c r="X41" s="69">
        <f t="shared" si="22"/>
        <v>0</v>
      </c>
      <c r="Y41" s="70">
        <f t="shared" si="22"/>
        <v>0</v>
      </c>
      <c r="Z41" s="71">
        <f t="shared" si="22"/>
        <v>0</v>
      </c>
    </row>
    <row r="43" spans="2:6" ht="11.25">
      <c r="B43" s="41" t="s">
        <v>50</v>
      </c>
      <c r="F43" s="41">
        <f>F41</f>
        <v>5109000</v>
      </c>
    </row>
    <row r="44" spans="2:6" ht="11.25">
      <c r="B44" s="41" t="s">
        <v>52</v>
      </c>
      <c r="F44" s="72">
        <v>0</v>
      </c>
    </row>
    <row r="45" spans="2:25" ht="11.25">
      <c r="B45" s="41" t="s">
        <v>51</v>
      </c>
      <c r="F45" s="41">
        <f>SUM(F43:F44)</f>
        <v>5109000</v>
      </c>
      <c r="I45" s="41">
        <f>F45+I41</f>
        <v>27286000</v>
      </c>
      <c r="L45" s="41">
        <f>I45+L41</f>
        <v>29578000</v>
      </c>
      <c r="O45" s="41">
        <f>L45+O41</f>
        <v>31803000</v>
      </c>
      <c r="R45" s="41">
        <f>O45+R41</f>
        <v>33808000</v>
      </c>
      <c r="X45" s="2">
        <f>F41+I41+L41+O41+R41+F44</f>
        <v>33808000</v>
      </c>
      <c r="Y45" s="2" t="s">
        <v>19</v>
      </c>
    </row>
    <row r="46" spans="2:19" ht="11.25">
      <c r="B46" s="41" t="s">
        <v>35</v>
      </c>
      <c r="F46" s="72">
        <f>F43-F21+F44</f>
        <v>-572000</v>
      </c>
      <c r="I46" s="72">
        <f>I45-I21</f>
        <v>-572000</v>
      </c>
      <c r="J46" s="72"/>
      <c r="K46" s="72"/>
      <c r="L46" s="72">
        <f>L45-L21</f>
        <v>-572000</v>
      </c>
      <c r="M46" s="72"/>
      <c r="N46" s="72"/>
      <c r="O46" s="72">
        <f>O45-O21</f>
        <v>-572000</v>
      </c>
      <c r="P46" s="72"/>
      <c r="Q46" s="72"/>
      <c r="R46" s="73">
        <f>R45-R21</f>
        <v>-572000</v>
      </c>
      <c r="S46" s="41" t="s">
        <v>35</v>
      </c>
    </row>
    <row r="47" ht="12" thickBot="1"/>
    <row r="48" spans="3:26" ht="12.75">
      <c r="C48" s="67"/>
      <c r="D48" s="67"/>
      <c r="E48" s="45"/>
      <c r="F48" s="47" t="s">
        <v>44</v>
      </c>
      <c r="G48" s="48"/>
      <c r="H48" s="50"/>
      <c r="I48" s="48" t="s">
        <v>45</v>
      </c>
      <c r="J48" s="48"/>
      <c r="K48" s="50"/>
      <c r="L48" s="47" t="s">
        <v>46</v>
      </c>
      <c r="M48" s="48"/>
      <c r="N48" s="50"/>
      <c r="O48" s="47" t="s">
        <v>47</v>
      </c>
      <c r="P48" s="48"/>
      <c r="Q48" s="50"/>
      <c r="R48" s="75" t="s">
        <v>48</v>
      </c>
      <c r="S48" s="76"/>
      <c r="T48" s="77"/>
      <c r="U48" s="75" t="s">
        <v>49</v>
      </c>
      <c r="V48" s="76"/>
      <c r="W48" s="77"/>
      <c r="X48" s="75" t="s">
        <v>34</v>
      </c>
      <c r="Y48" s="76"/>
      <c r="Z48" s="77"/>
    </row>
    <row r="49" spans="2:26" ht="15.75" thickBot="1">
      <c r="B49" s="46" t="s">
        <v>40</v>
      </c>
      <c r="C49" s="68"/>
      <c r="D49" s="68"/>
      <c r="E49" s="68"/>
      <c r="F49" s="52" t="s">
        <v>37</v>
      </c>
      <c r="G49" s="53" t="s">
        <v>3</v>
      </c>
      <c r="H49" s="54" t="s">
        <v>0</v>
      </c>
      <c r="I49" s="52" t="s">
        <v>37</v>
      </c>
      <c r="J49" s="53" t="s">
        <v>3</v>
      </c>
      <c r="K49" s="54" t="s">
        <v>0</v>
      </c>
      <c r="L49" s="52" t="s">
        <v>37</v>
      </c>
      <c r="M49" s="53" t="s">
        <v>3</v>
      </c>
      <c r="N49" s="54" t="s">
        <v>0</v>
      </c>
      <c r="O49" s="52" t="s">
        <v>37</v>
      </c>
      <c r="P49" s="53" t="s">
        <v>3</v>
      </c>
      <c r="Q49" s="54" t="s">
        <v>0</v>
      </c>
      <c r="R49" s="52" t="s">
        <v>37</v>
      </c>
      <c r="S49" s="53" t="s">
        <v>3</v>
      </c>
      <c r="T49" s="54" t="s">
        <v>0</v>
      </c>
      <c r="U49" s="52" t="s">
        <v>37</v>
      </c>
      <c r="V49" s="53" t="s">
        <v>3</v>
      </c>
      <c r="W49" s="54" t="s">
        <v>0</v>
      </c>
      <c r="X49" s="52" t="s">
        <v>37</v>
      </c>
      <c r="Y49" s="53" t="s">
        <v>3</v>
      </c>
      <c r="Z49" s="54" t="s">
        <v>0</v>
      </c>
    </row>
    <row r="50" spans="3:26" ht="11.25">
      <c r="C50" s="2"/>
      <c r="D50" s="2"/>
      <c r="E50" s="2"/>
      <c r="F50" s="1"/>
      <c r="G50" s="2"/>
      <c r="H50" s="3"/>
      <c r="I50" s="2"/>
      <c r="J50" s="2"/>
      <c r="K50" s="4"/>
      <c r="L50" s="2"/>
      <c r="M50" s="2"/>
      <c r="N50" s="2"/>
      <c r="O50" s="5"/>
      <c r="P50" s="2"/>
      <c r="Q50" s="4"/>
      <c r="R50" s="2"/>
      <c r="S50" s="2"/>
      <c r="T50" s="3"/>
      <c r="U50" s="1"/>
      <c r="V50" s="2"/>
      <c r="W50" s="3"/>
      <c r="X50" s="1"/>
      <c r="Z50" s="3"/>
    </row>
    <row r="51" spans="1:26" ht="11.25">
      <c r="A51" s="58" t="str">
        <f>A27</f>
        <v>Facilities Management</v>
      </c>
      <c r="C51" s="2"/>
      <c r="D51" s="2"/>
      <c r="E51" s="2"/>
      <c r="F51" s="1"/>
      <c r="G51" s="2"/>
      <c r="H51" s="3"/>
      <c r="I51" s="2"/>
      <c r="J51" s="2"/>
      <c r="K51" s="4"/>
      <c r="L51" s="2"/>
      <c r="M51" s="2"/>
      <c r="N51" s="2"/>
      <c r="O51" s="5"/>
      <c r="P51" s="2"/>
      <c r="Q51" s="4"/>
      <c r="R51" s="2"/>
      <c r="S51" s="2"/>
      <c r="T51" s="3"/>
      <c r="U51" s="1"/>
      <c r="V51" s="2"/>
      <c r="W51" s="3"/>
      <c r="X51" s="1"/>
      <c r="Z51" s="3"/>
    </row>
    <row r="52" spans="1:26" ht="11.25">
      <c r="A52" s="59">
        <f>A28</f>
        <v>1</v>
      </c>
      <c r="B52" s="59" t="str">
        <f>B28</f>
        <v>Energy Efficiency Improvements</v>
      </c>
      <c r="C52" s="2"/>
      <c r="D52" s="2"/>
      <c r="E52" s="2"/>
      <c r="F52" s="1">
        <v>150000</v>
      </c>
      <c r="G52" s="2">
        <f>G28</f>
        <v>20000</v>
      </c>
      <c r="H52" s="3">
        <f aca="true" t="shared" si="23" ref="H52:H62">SUM(F52:G52)</f>
        <v>170000</v>
      </c>
      <c r="I52" s="1">
        <v>150000</v>
      </c>
      <c r="J52" s="2">
        <v>15000</v>
      </c>
      <c r="K52" s="4">
        <f aca="true" t="shared" si="24" ref="K52:K62">SUM(I52:J52)</f>
        <v>165000</v>
      </c>
      <c r="L52" s="1">
        <v>150000</v>
      </c>
      <c r="M52" s="2">
        <v>15000</v>
      </c>
      <c r="N52" s="2">
        <f aca="true" t="shared" si="25" ref="N52:N62">SUM(L52:M52)</f>
        <v>165000</v>
      </c>
      <c r="O52" s="1">
        <v>150000</v>
      </c>
      <c r="P52" s="2"/>
      <c r="Q52" s="4">
        <f aca="true" t="shared" si="26" ref="Q52:Q62">SUM(O52:P52)</f>
        <v>150000</v>
      </c>
      <c r="R52" s="1">
        <v>150000</v>
      </c>
      <c r="S52" s="2">
        <v>15000</v>
      </c>
      <c r="T52" s="3">
        <f aca="true" t="shared" si="27" ref="T52:T62">SUM(R52:S52)</f>
        <v>165000</v>
      </c>
      <c r="U52" s="2">
        <v>250000</v>
      </c>
      <c r="V52" s="2"/>
      <c r="W52" s="3">
        <f aca="true" t="shared" si="28" ref="W52:W62">SUM(U52:V52)</f>
        <v>250000</v>
      </c>
      <c r="X52" s="1">
        <v>0</v>
      </c>
      <c r="Y52" s="2">
        <v>0</v>
      </c>
      <c r="Z52" s="3">
        <f aca="true" t="shared" si="29" ref="Z52:Z62">X52+Y52</f>
        <v>0</v>
      </c>
    </row>
    <row r="53" spans="1:26" ht="11.25">
      <c r="A53" s="59">
        <f aca="true" t="shared" si="30" ref="A53:B62">A29</f>
        <v>2</v>
      </c>
      <c r="B53" s="59" t="str">
        <f t="shared" si="30"/>
        <v>Fairchild Building</v>
      </c>
      <c r="C53" s="2"/>
      <c r="D53" s="2"/>
      <c r="E53" s="2"/>
      <c r="F53" s="1">
        <v>350000</v>
      </c>
      <c r="G53" s="2">
        <f aca="true" t="shared" si="31" ref="F53:G62">G29</f>
        <v>0</v>
      </c>
      <c r="H53" s="3">
        <f t="shared" si="23"/>
        <v>350000</v>
      </c>
      <c r="I53" s="2">
        <f aca="true" t="shared" si="32" ref="I53:J62">I29</f>
        <v>0</v>
      </c>
      <c r="J53" s="2">
        <f t="shared" si="32"/>
        <v>0</v>
      </c>
      <c r="K53" s="4">
        <f t="shared" si="24"/>
        <v>0</v>
      </c>
      <c r="L53" s="2">
        <f aca="true" t="shared" si="33" ref="L53:M62">L29</f>
        <v>0</v>
      </c>
      <c r="M53" s="2">
        <f t="shared" si="33"/>
        <v>0</v>
      </c>
      <c r="N53" s="2">
        <f t="shared" si="25"/>
        <v>0</v>
      </c>
      <c r="O53" s="5"/>
      <c r="P53" s="2">
        <f aca="true" t="shared" si="34" ref="P53:P64">+P29</f>
        <v>0</v>
      </c>
      <c r="Q53" s="4">
        <f t="shared" si="26"/>
        <v>0</v>
      </c>
      <c r="R53" s="2">
        <f aca="true" t="shared" si="35" ref="R53:S62">R29</f>
        <v>0</v>
      </c>
      <c r="S53" s="2">
        <f t="shared" si="35"/>
        <v>0</v>
      </c>
      <c r="T53" s="3">
        <f t="shared" si="27"/>
        <v>0</v>
      </c>
      <c r="U53" s="1">
        <f aca="true" t="shared" si="36" ref="U53:V64">U29</f>
        <v>0</v>
      </c>
      <c r="V53" s="2">
        <f t="shared" si="36"/>
        <v>0</v>
      </c>
      <c r="W53" s="3">
        <f t="shared" si="28"/>
        <v>0</v>
      </c>
      <c r="X53" s="1">
        <v>0</v>
      </c>
      <c r="Y53" s="2">
        <v>0</v>
      </c>
      <c r="Z53" s="3">
        <f t="shared" si="29"/>
        <v>0</v>
      </c>
    </row>
    <row r="54" spans="1:26" ht="11.25">
      <c r="A54" s="65">
        <f t="shared" si="30"/>
        <v>3</v>
      </c>
      <c r="B54" s="65" t="str">
        <f t="shared" si="30"/>
        <v>General Building Improvements</v>
      </c>
      <c r="C54" s="61"/>
      <c r="D54" s="62"/>
      <c r="E54" s="63"/>
      <c r="F54" s="61">
        <v>200000</v>
      </c>
      <c r="G54" s="62">
        <f t="shared" si="31"/>
        <v>0</v>
      </c>
      <c r="H54" s="63">
        <f t="shared" si="23"/>
        <v>200000</v>
      </c>
      <c r="I54" s="61">
        <v>200000</v>
      </c>
      <c r="J54" s="62">
        <f t="shared" si="32"/>
        <v>0</v>
      </c>
      <c r="K54" s="64">
        <f t="shared" si="24"/>
        <v>200000</v>
      </c>
      <c r="L54" s="61">
        <v>200000</v>
      </c>
      <c r="M54" s="62">
        <f t="shared" si="33"/>
        <v>0</v>
      </c>
      <c r="N54" s="64">
        <f t="shared" si="25"/>
        <v>200000</v>
      </c>
      <c r="O54" s="61">
        <v>200000</v>
      </c>
      <c r="P54" s="62">
        <f t="shared" si="34"/>
        <v>0</v>
      </c>
      <c r="Q54" s="64">
        <f t="shared" si="26"/>
        <v>200000</v>
      </c>
      <c r="R54" s="61">
        <v>200000</v>
      </c>
      <c r="S54" s="62">
        <f t="shared" si="35"/>
        <v>0</v>
      </c>
      <c r="T54" s="63">
        <f t="shared" si="27"/>
        <v>200000</v>
      </c>
      <c r="U54" s="61">
        <v>270000</v>
      </c>
      <c r="V54" s="62">
        <f t="shared" si="36"/>
        <v>0</v>
      </c>
      <c r="W54" s="63">
        <f t="shared" si="28"/>
        <v>270000</v>
      </c>
      <c r="X54" s="61">
        <v>0</v>
      </c>
      <c r="Y54" s="62">
        <v>0</v>
      </c>
      <c r="Z54" s="63">
        <f t="shared" si="29"/>
        <v>0</v>
      </c>
    </row>
    <row r="55" spans="1:26" ht="11.25">
      <c r="A55" s="59">
        <f t="shared" si="30"/>
        <v>4</v>
      </c>
      <c r="B55" s="59" t="str">
        <f t="shared" si="30"/>
        <v>Renewable Energy</v>
      </c>
      <c r="C55" s="2"/>
      <c r="D55" s="2"/>
      <c r="E55" s="2"/>
      <c r="F55" s="1"/>
      <c r="G55" s="2">
        <f t="shared" si="31"/>
        <v>0</v>
      </c>
      <c r="H55" s="3">
        <f t="shared" si="23"/>
        <v>0</v>
      </c>
      <c r="I55" s="2"/>
      <c r="J55" s="2">
        <f t="shared" si="32"/>
        <v>0</v>
      </c>
      <c r="K55" s="4">
        <f t="shared" si="24"/>
        <v>0</v>
      </c>
      <c r="L55" s="2"/>
      <c r="M55" s="2">
        <f t="shared" si="33"/>
        <v>0</v>
      </c>
      <c r="N55" s="2">
        <f t="shared" si="25"/>
        <v>0</v>
      </c>
      <c r="O55" s="5"/>
      <c r="P55" s="2">
        <f t="shared" si="34"/>
        <v>0</v>
      </c>
      <c r="Q55" s="4">
        <f t="shared" si="26"/>
        <v>0</v>
      </c>
      <c r="R55" s="2"/>
      <c r="S55" s="2">
        <f t="shared" si="35"/>
        <v>0</v>
      </c>
      <c r="T55" s="3">
        <f t="shared" si="27"/>
        <v>0</v>
      </c>
      <c r="U55" s="1">
        <v>150000</v>
      </c>
      <c r="V55" s="2">
        <f t="shared" si="36"/>
        <v>0</v>
      </c>
      <c r="W55" s="3">
        <f t="shared" si="28"/>
        <v>150000</v>
      </c>
      <c r="X55" s="1">
        <v>0</v>
      </c>
      <c r="Y55" s="2">
        <v>0</v>
      </c>
      <c r="Z55" s="3">
        <f t="shared" si="29"/>
        <v>0</v>
      </c>
    </row>
    <row r="56" spans="1:26" ht="11.25">
      <c r="A56" s="59">
        <f t="shared" si="30"/>
        <v>5</v>
      </c>
      <c r="B56" s="59" t="str">
        <f t="shared" si="30"/>
        <v>City-County Building Improvements</v>
      </c>
      <c r="C56" s="2"/>
      <c r="D56" s="2"/>
      <c r="E56" s="2"/>
      <c r="F56" s="1">
        <v>170000</v>
      </c>
      <c r="G56" s="2">
        <f t="shared" si="31"/>
        <v>0</v>
      </c>
      <c r="H56" s="3">
        <f t="shared" si="23"/>
        <v>170000</v>
      </c>
      <c r="I56" s="2">
        <f t="shared" si="32"/>
        <v>150000</v>
      </c>
      <c r="J56" s="2">
        <f t="shared" si="32"/>
        <v>0</v>
      </c>
      <c r="K56" s="4">
        <f t="shared" si="24"/>
        <v>150000</v>
      </c>
      <c r="L56" s="2">
        <f t="shared" si="33"/>
        <v>150000</v>
      </c>
      <c r="M56" s="2">
        <f t="shared" si="33"/>
        <v>0</v>
      </c>
      <c r="N56" s="2">
        <f t="shared" si="25"/>
        <v>150000</v>
      </c>
      <c r="O56" s="5">
        <f aca="true" t="shared" si="37" ref="O56:O64">O32</f>
        <v>150000</v>
      </c>
      <c r="P56" s="2">
        <f t="shared" si="34"/>
        <v>0</v>
      </c>
      <c r="Q56" s="4">
        <f t="shared" si="26"/>
        <v>150000</v>
      </c>
      <c r="R56" s="2">
        <f t="shared" si="35"/>
        <v>150000</v>
      </c>
      <c r="S56" s="2">
        <f t="shared" si="35"/>
        <v>0</v>
      </c>
      <c r="T56" s="3">
        <f t="shared" si="27"/>
        <v>150000</v>
      </c>
      <c r="U56" s="1">
        <f t="shared" si="36"/>
        <v>150000</v>
      </c>
      <c r="V56" s="2">
        <f t="shared" si="36"/>
        <v>0</v>
      </c>
      <c r="W56" s="3">
        <f t="shared" si="28"/>
        <v>150000</v>
      </c>
      <c r="X56" s="1">
        <v>0</v>
      </c>
      <c r="Y56" s="2">
        <v>0</v>
      </c>
      <c r="Z56" s="3">
        <f t="shared" si="29"/>
        <v>0</v>
      </c>
    </row>
    <row r="57" spans="1:26" ht="11.25">
      <c r="A57" s="65">
        <f t="shared" si="30"/>
        <v>6</v>
      </c>
      <c r="B57" s="65" t="str">
        <f t="shared" si="30"/>
        <v>Human Resources - Remodel</v>
      </c>
      <c r="C57" s="61"/>
      <c r="D57" s="62"/>
      <c r="E57" s="63"/>
      <c r="F57" s="61"/>
      <c r="G57" s="62">
        <f t="shared" si="31"/>
        <v>0</v>
      </c>
      <c r="H57" s="63">
        <f t="shared" si="23"/>
        <v>0</v>
      </c>
      <c r="I57" s="62">
        <f t="shared" si="32"/>
        <v>0</v>
      </c>
      <c r="J57" s="62">
        <f t="shared" si="32"/>
        <v>0</v>
      </c>
      <c r="K57" s="64">
        <f t="shared" si="24"/>
        <v>0</v>
      </c>
      <c r="L57" s="62">
        <f t="shared" si="33"/>
        <v>0</v>
      </c>
      <c r="M57" s="62">
        <f t="shared" si="33"/>
        <v>0</v>
      </c>
      <c r="N57" s="64">
        <f t="shared" si="25"/>
        <v>0</v>
      </c>
      <c r="O57" s="62">
        <f t="shared" si="37"/>
        <v>0</v>
      </c>
      <c r="P57" s="62">
        <f t="shared" si="34"/>
        <v>0</v>
      </c>
      <c r="Q57" s="64">
        <f t="shared" si="26"/>
        <v>0</v>
      </c>
      <c r="R57" s="62">
        <f t="shared" si="35"/>
        <v>0</v>
      </c>
      <c r="S57" s="62">
        <f t="shared" si="35"/>
        <v>0</v>
      </c>
      <c r="T57" s="63">
        <f t="shared" si="27"/>
        <v>0</v>
      </c>
      <c r="U57" s="61">
        <f t="shared" si="36"/>
        <v>0</v>
      </c>
      <c r="V57" s="62">
        <f t="shared" si="36"/>
        <v>0</v>
      </c>
      <c r="W57" s="63">
        <f t="shared" si="28"/>
        <v>0</v>
      </c>
      <c r="X57" s="61">
        <v>0</v>
      </c>
      <c r="Y57" s="62">
        <v>0</v>
      </c>
      <c r="Z57" s="63">
        <f t="shared" si="29"/>
        <v>0</v>
      </c>
    </row>
    <row r="58" spans="1:26" ht="11.25">
      <c r="A58" s="59">
        <f t="shared" si="30"/>
      </c>
      <c r="B58" s="59" t="str">
        <f t="shared" si="30"/>
        <v>City Assessor Office Remodel</v>
      </c>
      <c r="C58" s="2"/>
      <c r="D58" s="2"/>
      <c r="E58" s="2"/>
      <c r="F58" s="1">
        <f t="shared" si="31"/>
        <v>0</v>
      </c>
      <c r="G58" s="2">
        <f t="shared" si="31"/>
        <v>0</v>
      </c>
      <c r="H58" s="3">
        <f t="shared" si="23"/>
        <v>0</v>
      </c>
      <c r="I58" s="2">
        <f t="shared" si="32"/>
        <v>0</v>
      </c>
      <c r="J58" s="2">
        <f t="shared" si="32"/>
        <v>0</v>
      </c>
      <c r="K58" s="4">
        <f t="shared" si="24"/>
        <v>0</v>
      </c>
      <c r="L58" s="2">
        <f t="shared" si="33"/>
        <v>0</v>
      </c>
      <c r="M58" s="2">
        <f t="shared" si="33"/>
        <v>0</v>
      </c>
      <c r="N58" s="2">
        <f t="shared" si="25"/>
        <v>0</v>
      </c>
      <c r="O58" s="5">
        <f t="shared" si="37"/>
        <v>0</v>
      </c>
      <c r="P58" s="2">
        <f t="shared" si="34"/>
        <v>0</v>
      </c>
      <c r="Q58" s="4">
        <f t="shared" si="26"/>
        <v>0</v>
      </c>
      <c r="R58" s="2">
        <f t="shared" si="35"/>
        <v>0</v>
      </c>
      <c r="S58" s="2">
        <f t="shared" si="35"/>
        <v>0</v>
      </c>
      <c r="T58" s="3">
        <f t="shared" si="27"/>
        <v>0</v>
      </c>
      <c r="U58" s="1">
        <f t="shared" si="36"/>
        <v>0</v>
      </c>
      <c r="V58" s="2">
        <f t="shared" si="36"/>
        <v>0</v>
      </c>
      <c r="W58" s="3">
        <f t="shared" si="28"/>
        <v>0</v>
      </c>
      <c r="X58" s="1">
        <v>0</v>
      </c>
      <c r="Y58" s="2">
        <v>0</v>
      </c>
      <c r="Z58" s="3">
        <f t="shared" si="29"/>
        <v>0</v>
      </c>
    </row>
    <row r="59" spans="1:26" ht="11.25">
      <c r="A59" s="59">
        <f t="shared" si="30"/>
        <v>7</v>
      </c>
      <c r="B59" s="59" t="str">
        <f t="shared" si="30"/>
        <v>Fire Building Improvements</v>
      </c>
      <c r="C59" s="2"/>
      <c r="D59" s="2"/>
      <c r="E59" s="2"/>
      <c r="F59" s="1">
        <f t="shared" si="31"/>
        <v>469000</v>
      </c>
      <c r="G59" s="2">
        <f t="shared" si="31"/>
        <v>0</v>
      </c>
      <c r="H59" s="3">
        <f t="shared" si="23"/>
        <v>469000</v>
      </c>
      <c r="I59" s="2">
        <f t="shared" si="32"/>
        <v>532000</v>
      </c>
      <c r="J59" s="2">
        <f t="shared" si="32"/>
        <v>0</v>
      </c>
      <c r="K59" s="4">
        <f t="shared" si="24"/>
        <v>532000</v>
      </c>
      <c r="L59" s="2">
        <f t="shared" si="33"/>
        <v>657000</v>
      </c>
      <c r="M59" s="2">
        <f t="shared" si="33"/>
        <v>0</v>
      </c>
      <c r="N59" s="2">
        <f t="shared" si="25"/>
        <v>657000</v>
      </c>
      <c r="O59" s="5">
        <f t="shared" si="37"/>
        <v>295000</v>
      </c>
      <c r="P59" s="2">
        <f t="shared" si="34"/>
        <v>0</v>
      </c>
      <c r="Q59" s="4">
        <f t="shared" si="26"/>
        <v>295000</v>
      </c>
      <c r="R59" s="2">
        <f t="shared" si="35"/>
        <v>450000</v>
      </c>
      <c r="S59" s="2">
        <f t="shared" si="35"/>
        <v>0</v>
      </c>
      <c r="T59" s="3">
        <f t="shared" si="27"/>
        <v>450000</v>
      </c>
      <c r="U59" s="1">
        <f t="shared" si="36"/>
        <v>380000</v>
      </c>
      <c r="V59" s="2">
        <f t="shared" si="36"/>
        <v>0</v>
      </c>
      <c r="W59" s="3">
        <f t="shared" si="28"/>
        <v>380000</v>
      </c>
      <c r="X59" s="1">
        <v>0</v>
      </c>
      <c r="Y59" s="2">
        <v>0</v>
      </c>
      <c r="Z59" s="3">
        <f t="shared" si="29"/>
        <v>0</v>
      </c>
    </row>
    <row r="60" spans="1:26" ht="11.25">
      <c r="A60" s="65">
        <f t="shared" si="30"/>
        <v>8</v>
      </c>
      <c r="B60" s="65" t="str">
        <f t="shared" si="30"/>
        <v>Park Facility Improvements</v>
      </c>
      <c r="C60" s="61"/>
      <c r="D60" s="62"/>
      <c r="E60" s="63"/>
      <c r="F60" s="61">
        <f t="shared" si="31"/>
        <v>720000</v>
      </c>
      <c r="G60" s="62">
        <f t="shared" si="31"/>
        <v>0</v>
      </c>
      <c r="H60" s="63">
        <f t="shared" si="23"/>
        <v>720000</v>
      </c>
      <c r="I60" s="62">
        <v>544000</v>
      </c>
      <c r="J60" s="62">
        <f t="shared" si="32"/>
        <v>0</v>
      </c>
      <c r="K60" s="64">
        <f t="shared" si="24"/>
        <v>544000</v>
      </c>
      <c r="L60" s="62">
        <v>500000</v>
      </c>
      <c r="M60" s="62">
        <f t="shared" si="33"/>
        <v>0</v>
      </c>
      <c r="N60" s="64">
        <f t="shared" si="25"/>
        <v>500000</v>
      </c>
      <c r="O60" s="62">
        <v>500000</v>
      </c>
      <c r="P60" s="62">
        <f t="shared" si="34"/>
        <v>0</v>
      </c>
      <c r="Q60" s="64">
        <f t="shared" si="26"/>
        <v>500000</v>
      </c>
      <c r="R60" s="62">
        <v>500000</v>
      </c>
      <c r="S60" s="62">
        <f t="shared" si="35"/>
        <v>0</v>
      </c>
      <c r="T60" s="63">
        <f t="shared" si="27"/>
        <v>500000</v>
      </c>
      <c r="U60" s="62">
        <v>700000</v>
      </c>
      <c r="V60" s="62">
        <f t="shared" si="36"/>
        <v>0</v>
      </c>
      <c r="W60" s="63">
        <f t="shared" si="28"/>
        <v>700000</v>
      </c>
      <c r="X60" s="61">
        <v>0</v>
      </c>
      <c r="Y60" s="62">
        <v>0</v>
      </c>
      <c r="Z60" s="63">
        <f t="shared" si="29"/>
        <v>0</v>
      </c>
    </row>
    <row r="61" spans="1:26" ht="11.25">
      <c r="A61" s="59">
        <f t="shared" si="30"/>
      </c>
      <c r="B61" s="59" t="str">
        <f t="shared" si="30"/>
        <v>Sayle St Facilities Improvements</v>
      </c>
      <c r="C61" s="2"/>
      <c r="D61" s="2"/>
      <c r="E61" s="2"/>
      <c r="F61" s="1">
        <f t="shared" si="31"/>
        <v>0</v>
      </c>
      <c r="G61" s="2">
        <f t="shared" si="31"/>
        <v>0</v>
      </c>
      <c r="H61" s="3">
        <f t="shared" si="23"/>
        <v>0</v>
      </c>
      <c r="I61" s="2">
        <f t="shared" si="32"/>
        <v>0</v>
      </c>
      <c r="J61" s="2">
        <f t="shared" si="32"/>
        <v>0</v>
      </c>
      <c r="K61" s="4">
        <f t="shared" si="24"/>
        <v>0</v>
      </c>
      <c r="L61" s="2">
        <f t="shared" si="33"/>
        <v>0</v>
      </c>
      <c r="M61" s="2">
        <f t="shared" si="33"/>
        <v>0</v>
      </c>
      <c r="N61" s="2">
        <f t="shared" si="25"/>
        <v>0</v>
      </c>
      <c r="O61" s="5">
        <f t="shared" si="37"/>
        <v>0</v>
      </c>
      <c r="P61" s="2">
        <f t="shared" si="34"/>
        <v>0</v>
      </c>
      <c r="Q61" s="4">
        <f t="shared" si="26"/>
        <v>0</v>
      </c>
      <c r="R61" s="2">
        <f t="shared" si="35"/>
        <v>0</v>
      </c>
      <c r="S61" s="2">
        <f t="shared" si="35"/>
        <v>0</v>
      </c>
      <c r="T61" s="3">
        <f t="shared" si="27"/>
        <v>0</v>
      </c>
      <c r="U61" s="1">
        <f t="shared" si="36"/>
        <v>0</v>
      </c>
      <c r="V61" s="2">
        <f t="shared" si="36"/>
        <v>0</v>
      </c>
      <c r="W61" s="3">
        <f t="shared" si="28"/>
        <v>0</v>
      </c>
      <c r="X61" s="1">
        <v>0</v>
      </c>
      <c r="Y61" s="2">
        <v>0</v>
      </c>
      <c r="Z61" s="3">
        <f t="shared" si="29"/>
        <v>0</v>
      </c>
    </row>
    <row r="62" spans="1:26" ht="11.25">
      <c r="A62" s="59">
        <f t="shared" si="30"/>
        <v>9</v>
      </c>
      <c r="B62" s="59" t="str">
        <f t="shared" si="30"/>
        <v>Streets Facility Upgrades</v>
      </c>
      <c r="C62" s="2"/>
      <c r="D62" s="2"/>
      <c r="E62" s="2"/>
      <c r="F62" s="1">
        <f t="shared" si="31"/>
        <v>435000</v>
      </c>
      <c r="G62" s="2">
        <f t="shared" si="31"/>
        <v>0</v>
      </c>
      <c r="H62" s="3">
        <f t="shared" si="23"/>
        <v>435000</v>
      </c>
      <c r="I62" s="2">
        <f t="shared" si="32"/>
        <v>60000</v>
      </c>
      <c r="J62" s="2">
        <f t="shared" si="32"/>
        <v>0</v>
      </c>
      <c r="K62" s="4">
        <f t="shared" si="24"/>
        <v>60000</v>
      </c>
      <c r="L62" s="2">
        <f t="shared" si="33"/>
        <v>190000</v>
      </c>
      <c r="M62" s="2">
        <f t="shared" si="33"/>
        <v>0</v>
      </c>
      <c r="N62" s="2">
        <f t="shared" si="25"/>
        <v>190000</v>
      </c>
      <c r="O62" s="5">
        <f t="shared" si="37"/>
        <v>260000</v>
      </c>
      <c r="P62" s="2">
        <f t="shared" si="34"/>
        <v>0</v>
      </c>
      <c r="Q62" s="4">
        <f t="shared" si="26"/>
        <v>260000</v>
      </c>
      <c r="R62" s="2">
        <f t="shared" si="35"/>
        <v>60000</v>
      </c>
      <c r="S62" s="2">
        <f t="shared" si="35"/>
        <v>0</v>
      </c>
      <c r="T62" s="3">
        <f t="shared" si="27"/>
        <v>60000</v>
      </c>
      <c r="U62" s="1">
        <f t="shared" si="36"/>
        <v>200000</v>
      </c>
      <c r="V62" s="2">
        <f t="shared" si="36"/>
        <v>0</v>
      </c>
      <c r="W62" s="3">
        <f t="shared" si="28"/>
        <v>200000</v>
      </c>
      <c r="X62" s="1">
        <v>0</v>
      </c>
      <c r="Y62" s="2">
        <v>0</v>
      </c>
      <c r="Z62" s="3">
        <f t="shared" si="29"/>
        <v>0</v>
      </c>
    </row>
    <row r="63" spans="1:26" ht="11.25">
      <c r="A63" s="65">
        <f>A39</f>
        <v>10</v>
      </c>
      <c r="B63" s="65" t="str">
        <f>B39</f>
        <v>MMB - Renovation</v>
      </c>
      <c r="C63" s="61"/>
      <c r="D63" s="62"/>
      <c r="E63" s="63"/>
      <c r="F63" s="61">
        <f>F39</f>
        <v>1900000</v>
      </c>
      <c r="G63" s="62">
        <f>G39</f>
        <v>0</v>
      </c>
      <c r="H63" s="63">
        <f>SUM(F63:G63)</f>
        <v>1900000</v>
      </c>
      <c r="I63" s="62">
        <v>20000000</v>
      </c>
      <c r="J63" s="62">
        <f>J39</f>
        <v>0</v>
      </c>
      <c r="K63" s="64">
        <f>SUM(I63:J63)</f>
        <v>20000000</v>
      </c>
      <c r="L63" s="62">
        <f>L39</f>
        <v>0</v>
      </c>
      <c r="M63" s="62">
        <f>M39</f>
        <v>0</v>
      </c>
      <c r="N63" s="64">
        <f>SUM(L63:M63)</f>
        <v>0</v>
      </c>
      <c r="O63" s="62">
        <f t="shared" si="37"/>
        <v>0</v>
      </c>
      <c r="P63" s="62">
        <f t="shared" si="34"/>
        <v>0</v>
      </c>
      <c r="Q63" s="64">
        <f>SUM(O63:P63)</f>
        <v>0</v>
      </c>
      <c r="R63" s="62">
        <f>R39</f>
        <v>0</v>
      </c>
      <c r="S63" s="62">
        <f>S39</f>
        <v>0</v>
      </c>
      <c r="T63" s="63">
        <f>SUM(R63:S63)</f>
        <v>0</v>
      </c>
      <c r="U63" s="61">
        <f t="shared" si="36"/>
        <v>0</v>
      </c>
      <c r="V63" s="62">
        <f t="shared" si="36"/>
        <v>0</v>
      </c>
      <c r="W63" s="63">
        <f>SUM(U63:V63)</f>
        <v>0</v>
      </c>
      <c r="X63" s="61">
        <v>0</v>
      </c>
      <c r="Y63" s="62">
        <v>0</v>
      </c>
      <c r="Z63" s="63">
        <f>X63+Y63</f>
        <v>0</v>
      </c>
    </row>
    <row r="64" spans="1:26" ht="11.25">
      <c r="A64" s="59">
        <f>A40</f>
      </c>
      <c r="B64" s="59" t="str">
        <f>B40</f>
        <v>Olbrich Garden New Roof</v>
      </c>
      <c r="C64" s="2"/>
      <c r="D64" s="2"/>
      <c r="E64" s="2"/>
      <c r="F64" s="1">
        <f>F40</f>
        <v>0</v>
      </c>
      <c r="G64" s="2">
        <f>G40</f>
        <v>0</v>
      </c>
      <c r="H64" s="3">
        <f>SUM(F64:G64)</f>
        <v>0</v>
      </c>
      <c r="I64" s="2">
        <f>I40</f>
        <v>0</v>
      </c>
      <c r="J64" s="2">
        <f>J40</f>
        <v>0</v>
      </c>
      <c r="K64" s="4">
        <f>SUM(I64:J64)</f>
        <v>0</v>
      </c>
      <c r="L64" s="2">
        <f>L40</f>
        <v>0</v>
      </c>
      <c r="M64" s="2">
        <f>M40</f>
        <v>0</v>
      </c>
      <c r="N64" s="2">
        <f>SUM(L64:M64)</f>
        <v>0</v>
      </c>
      <c r="O64" s="5">
        <f t="shared" si="37"/>
        <v>0</v>
      </c>
      <c r="P64" s="2">
        <f t="shared" si="34"/>
        <v>0</v>
      </c>
      <c r="Q64" s="4">
        <f>SUM(O64:P64)</f>
        <v>0</v>
      </c>
      <c r="R64" s="2">
        <f>R40</f>
        <v>0</v>
      </c>
      <c r="S64" s="2">
        <f>S40</f>
        <v>0</v>
      </c>
      <c r="T64" s="3">
        <f>SUM(R64:S64)</f>
        <v>0</v>
      </c>
      <c r="U64" s="1">
        <f t="shared" si="36"/>
        <v>0</v>
      </c>
      <c r="V64" s="2">
        <f t="shared" si="36"/>
        <v>0</v>
      </c>
      <c r="W64" s="3">
        <f>SUM(U64:V64)</f>
        <v>0</v>
      </c>
      <c r="X64" s="1">
        <v>0</v>
      </c>
      <c r="Y64" s="2">
        <v>0</v>
      </c>
      <c r="Z64" s="3">
        <f>X64+Y64</f>
        <v>0</v>
      </c>
    </row>
    <row r="65" spans="2:26" ht="12" thickBot="1">
      <c r="B65" s="41" t="s">
        <v>6</v>
      </c>
      <c r="C65" s="2"/>
      <c r="D65" s="2"/>
      <c r="E65" s="2"/>
      <c r="F65" s="69">
        <f aca="true" t="shared" si="38" ref="F65:Z65">SUM(F52:F64)</f>
        <v>4394000</v>
      </c>
      <c r="G65" s="70">
        <f t="shared" si="38"/>
        <v>20000</v>
      </c>
      <c r="H65" s="71">
        <f t="shared" si="38"/>
        <v>4414000</v>
      </c>
      <c r="I65" s="69">
        <f t="shared" si="38"/>
        <v>21636000</v>
      </c>
      <c r="J65" s="70">
        <f t="shared" si="38"/>
        <v>15000</v>
      </c>
      <c r="K65" s="71">
        <f t="shared" si="38"/>
        <v>21651000</v>
      </c>
      <c r="L65" s="69">
        <f t="shared" si="38"/>
        <v>1847000</v>
      </c>
      <c r="M65" s="70">
        <f t="shared" si="38"/>
        <v>15000</v>
      </c>
      <c r="N65" s="71">
        <f t="shared" si="38"/>
        <v>1862000</v>
      </c>
      <c r="O65" s="69">
        <f t="shared" si="38"/>
        <v>1555000</v>
      </c>
      <c r="P65" s="70">
        <f t="shared" si="38"/>
        <v>0</v>
      </c>
      <c r="Q65" s="71">
        <f t="shared" si="38"/>
        <v>1555000</v>
      </c>
      <c r="R65" s="69">
        <f t="shared" si="38"/>
        <v>1510000</v>
      </c>
      <c r="S65" s="70">
        <f t="shared" si="38"/>
        <v>15000</v>
      </c>
      <c r="T65" s="71">
        <f t="shared" si="38"/>
        <v>1525000</v>
      </c>
      <c r="U65" s="69">
        <f>SUM(U52:U64)</f>
        <v>2100000</v>
      </c>
      <c r="V65" s="70">
        <f>SUM(V52:V64)</f>
        <v>0</v>
      </c>
      <c r="W65" s="71">
        <f>SUM(W52:W64)</f>
        <v>2100000</v>
      </c>
      <c r="X65" s="69">
        <f t="shared" si="38"/>
        <v>0</v>
      </c>
      <c r="Y65" s="70">
        <f t="shared" si="38"/>
        <v>0</v>
      </c>
      <c r="Z65" s="71">
        <f t="shared" si="38"/>
        <v>0</v>
      </c>
    </row>
    <row r="67" spans="2:18" ht="11.25">
      <c r="B67" s="41" t="s">
        <v>41</v>
      </c>
      <c r="F67" s="41">
        <f>F20*0.9</f>
        <v>5112900</v>
      </c>
      <c r="I67" s="41">
        <f>I20*0.9</f>
        <v>19959300</v>
      </c>
      <c r="L67" s="41">
        <f>L20*0.9</f>
        <v>2062800</v>
      </c>
      <c r="O67" s="41">
        <f>O20*0.9</f>
        <v>2002500</v>
      </c>
      <c r="R67" s="41">
        <f>R20*0.9</f>
        <v>1804500</v>
      </c>
    </row>
    <row r="68" spans="2:25" ht="11.25">
      <c r="B68" s="41" t="s">
        <v>52</v>
      </c>
      <c r="F68" s="72">
        <v>0</v>
      </c>
      <c r="X68" s="41"/>
      <c r="Y68" s="41"/>
    </row>
    <row r="69" spans="2:25" ht="11.25">
      <c r="B69" s="41" t="s">
        <v>42</v>
      </c>
      <c r="F69" s="72">
        <f>F65-F67+F68</f>
        <v>-718900</v>
      </c>
      <c r="G69" s="72"/>
      <c r="H69" s="72"/>
      <c r="I69" s="72">
        <f>I65-I67</f>
        <v>1676700</v>
      </c>
      <c r="J69" s="72"/>
      <c r="K69" s="72"/>
      <c r="L69" s="72">
        <f>L65-L67</f>
        <v>-215800</v>
      </c>
      <c r="M69" s="72"/>
      <c r="N69" s="72"/>
      <c r="O69" s="72">
        <f>O65-O67</f>
        <v>-447500</v>
      </c>
      <c r="P69" s="72"/>
      <c r="Q69" s="72"/>
      <c r="R69" s="72">
        <f>R65-R67</f>
        <v>-294500</v>
      </c>
      <c r="X69" s="2">
        <f>-R21*0.9+F65+I65+L65+O65+R65+F68</f>
        <v>0</v>
      </c>
      <c r="Y69" s="2" t="s">
        <v>19</v>
      </c>
    </row>
    <row r="70" spans="2:19" ht="11.25">
      <c r="B70" s="41" t="s">
        <v>43</v>
      </c>
      <c r="F70" s="72">
        <f>F69</f>
        <v>-718900</v>
      </c>
      <c r="G70" s="72"/>
      <c r="H70" s="72"/>
      <c r="I70" s="72">
        <f>F70+I69</f>
        <v>957800</v>
      </c>
      <c r="J70" s="72"/>
      <c r="K70" s="72"/>
      <c r="L70" s="72">
        <f>I70+L69</f>
        <v>742000</v>
      </c>
      <c r="M70" s="72"/>
      <c r="N70" s="72"/>
      <c r="O70" s="72">
        <f>L70+O69</f>
        <v>294500</v>
      </c>
      <c r="P70" s="72"/>
      <c r="Q70" s="72"/>
      <c r="R70" s="74">
        <f>O70+R69</f>
        <v>0</v>
      </c>
      <c r="S70" s="41" t="s">
        <v>35</v>
      </c>
    </row>
    <row r="71" ht="12" thickBot="1"/>
    <row r="72" spans="3:26" ht="12.75">
      <c r="C72" s="67"/>
      <c r="D72" s="67"/>
      <c r="E72" s="45"/>
      <c r="F72" s="47" t="s">
        <v>44</v>
      </c>
      <c r="G72" s="48"/>
      <c r="H72" s="50"/>
      <c r="I72" s="48" t="s">
        <v>45</v>
      </c>
      <c r="J72" s="48"/>
      <c r="K72" s="50"/>
      <c r="L72" s="47" t="s">
        <v>46</v>
      </c>
      <c r="M72" s="48"/>
      <c r="N72" s="50"/>
      <c r="O72" s="47" t="s">
        <v>47</v>
      </c>
      <c r="P72" s="48"/>
      <c r="Q72" s="50"/>
      <c r="R72" s="75" t="s">
        <v>48</v>
      </c>
      <c r="S72" s="76"/>
      <c r="T72" s="77"/>
      <c r="U72" s="75" t="s">
        <v>49</v>
      </c>
      <c r="V72" s="76"/>
      <c r="W72" s="77"/>
      <c r="X72" s="75" t="s">
        <v>34</v>
      </c>
      <c r="Y72" s="76"/>
      <c r="Z72" s="77"/>
    </row>
    <row r="73" spans="2:26" ht="15.75" thickBot="1">
      <c r="B73" s="46" t="s">
        <v>53</v>
      </c>
      <c r="C73" s="68"/>
      <c r="D73" s="68"/>
      <c r="E73" s="68"/>
      <c r="F73" s="52" t="s">
        <v>37</v>
      </c>
      <c r="G73" s="53" t="s">
        <v>3</v>
      </c>
      <c r="H73" s="54" t="s">
        <v>0</v>
      </c>
      <c r="I73" s="52" t="s">
        <v>37</v>
      </c>
      <c r="J73" s="53" t="s">
        <v>3</v>
      </c>
      <c r="K73" s="54" t="s">
        <v>0</v>
      </c>
      <c r="L73" s="52" t="s">
        <v>37</v>
      </c>
      <c r="M73" s="53" t="s">
        <v>3</v>
      </c>
      <c r="N73" s="54" t="s">
        <v>0</v>
      </c>
      <c r="O73" s="52" t="s">
        <v>37</v>
      </c>
      <c r="P73" s="53" t="s">
        <v>3</v>
      </c>
      <c r="Q73" s="54" t="s">
        <v>0</v>
      </c>
      <c r="R73" s="52" t="s">
        <v>37</v>
      </c>
      <c r="S73" s="53" t="s">
        <v>3</v>
      </c>
      <c r="T73" s="54" t="s">
        <v>0</v>
      </c>
      <c r="U73" s="52" t="s">
        <v>37</v>
      </c>
      <c r="V73" s="53" t="s">
        <v>3</v>
      </c>
      <c r="W73" s="54" t="s">
        <v>0</v>
      </c>
      <c r="X73" s="52" t="s">
        <v>37</v>
      </c>
      <c r="Y73" s="53" t="s">
        <v>3</v>
      </c>
      <c r="Z73" s="54" t="s">
        <v>0</v>
      </c>
    </row>
    <row r="74" spans="3:26" ht="11.25">
      <c r="C74" s="2"/>
      <c r="D74" s="2"/>
      <c r="E74" s="2"/>
      <c r="F74" s="1"/>
      <c r="G74" s="2"/>
      <c r="H74" s="3"/>
      <c r="I74" s="2"/>
      <c r="J74" s="2"/>
      <c r="K74" s="4"/>
      <c r="L74" s="2"/>
      <c r="M74" s="2"/>
      <c r="N74" s="2"/>
      <c r="O74" s="5"/>
      <c r="P74" s="2"/>
      <c r="Q74" s="4"/>
      <c r="R74" s="2"/>
      <c r="S74" s="2"/>
      <c r="T74" s="3"/>
      <c r="U74" s="1"/>
      <c r="V74" s="2"/>
      <c r="W74" s="3"/>
      <c r="X74" s="1"/>
      <c r="Z74" s="3"/>
    </row>
    <row r="75" spans="1:26" ht="11.25">
      <c r="A75" s="58" t="str">
        <f aca="true" t="shared" si="39" ref="A75:A88">A51</f>
        <v>Facilities Management</v>
      </c>
      <c r="C75" s="2"/>
      <c r="D75" s="2"/>
      <c r="E75" s="2"/>
      <c r="F75" s="1"/>
      <c r="G75" s="2"/>
      <c r="H75" s="3"/>
      <c r="I75" s="2"/>
      <c r="J75" s="2"/>
      <c r="K75" s="4"/>
      <c r="L75" s="2"/>
      <c r="M75" s="2"/>
      <c r="N75" s="2"/>
      <c r="O75" s="5"/>
      <c r="P75" s="2"/>
      <c r="Q75" s="4"/>
      <c r="R75" s="2"/>
      <c r="S75" s="2"/>
      <c r="T75" s="3"/>
      <c r="U75" s="1"/>
      <c r="V75" s="2"/>
      <c r="W75" s="3"/>
      <c r="X75" s="1"/>
      <c r="Z75" s="3"/>
    </row>
    <row r="76" spans="1:26" ht="11.25">
      <c r="A76" s="59">
        <f t="shared" si="39"/>
        <v>1</v>
      </c>
      <c r="B76" s="59" t="str">
        <f aca="true" t="shared" si="40" ref="B76:B88">B52</f>
        <v>Energy Efficiency Improvements</v>
      </c>
      <c r="C76" s="2"/>
      <c r="D76" s="2"/>
      <c r="E76" s="2"/>
      <c r="F76" s="1">
        <f aca="true" t="shared" si="41" ref="F76:Z76">F28-F52</f>
        <v>50000</v>
      </c>
      <c r="G76" s="2">
        <f t="shared" si="41"/>
        <v>0</v>
      </c>
      <c r="H76" s="3">
        <f t="shared" si="41"/>
        <v>50000</v>
      </c>
      <c r="I76" s="1">
        <f t="shared" si="41"/>
        <v>60000</v>
      </c>
      <c r="J76" s="2">
        <f t="shared" si="41"/>
        <v>5000</v>
      </c>
      <c r="K76" s="3">
        <f t="shared" si="41"/>
        <v>65000</v>
      </c>
      <c r="L76" s="1">
        <f t="shared" si="41"/>
        <v>70000</v>
      </c>
      <c r="M76" s="2">
        <f t="shared" si="41"/>
        <v>5000</v>
      </c>
      <c r="N76" s="3">
        <f t="shared" si="41"/>
        <v>75000</v>
      </c>
      <c r="O76" s="1">
        <f t="shared" si="41"/>
        <v>80000</v>
      </c>
      <c r="P76" s="2">
        <f t="shared" si="41"/>
        <v>20000</v>
      </c>
      <c r="Q76" s="3">
        <f t="shared" si="41"/>
        <v>100000</v>
      </c>
      <c r="R76" s="1">
        <f t="shared" si="41"/>
        <v>90000</v>
      </c>
      <c r="S76" s="2">
        <f t="shared" si="41"/>
        <v>5000</v>
      </c>
      <c r="T76" s="3">
        <f t="shared" si="41"/>
        <v>95000</v>
      </c>
      <c r="U76" s="1">
        <f t="shared" si="41"/>
        <v>0</v>
      </c>
      <c r="V76" s="2"/>
      <c r="W76" s="3"/>
      <c r="X76" s="1">
        <f t="shared" si="41"/>
        <v>0</v>
      </c>
      <c r="Y76" s="2">
        <f t="shared" si="41"/>
        <v>0</v>
      </c>
      <c r="Z76" s="3">
        <f t="shared" si="41"/>
        <v>0</v>
      </c>
    </row>
    <row r="77" spans="1:26" ht="11.25">
      <c r="A77" s="59">
        <f t="shared" si="39"/>
        <v>2</v>
      </c>
      <c r="B77" s="59" t="str">
        <f t="shared" si="40"/>
        <v>Fairchild Building</v>
      </c>
      <c r="C77" s="2"/>
      <c r="D77" s="2"/>
      <c r="E77" s="2"/>
      <c r="F77" s="1">
        <f aca="true" t="shared" si="42" ref="F77:H88">F29-F53</f>
        <v>0</v>
      </c>
      <c r="G77" s="2">
        <f t="shared" si="42"/>
        <v>0</v>
      </c>
      <c r="H77" s="3">
        <f t="shared" si="42"/>
        <v>0</v>
      </c>
      <c r="I77" s="1">
        <f aca="true" t="shared" si="43" ref="I76:Z77">I29-I53</f>
        <v>0</v>
      </c>
      <c r="J77" s="2">
        <f t="shared" si="43"/>
        <v>0</v>
      </c>
      <c r="K77" s="3">
        <f t="shared" si="43"/>
        <v>0</v>
      </c>
      <c r="L77" s="1">
        <f t="shared" si="43"/>
        <v>0</v>
      </c>
      <c r="M77" s="2">
        <f t="shared" si="43"/>
        <v>0</v>
      </c>
      <c r="N77" s="3">
        <f t="shared" si="43"/>
        <v>0</v>
      </c>
      <c r="O77" s="1">
        <f t="shared" si="43"/>
        <v>200000</v>
      </c>
      <c r="P77" s="2">
        <f t="shared" si="43"/>
        <v>0</v>
      </c>
      <c r="Q77" s="3">
        <f t="shared" si="43"/>
        <v>200000</v>
      </c>
      <c r="R77" s="1">
        <f t="shared" si="43"/>
        <v>0</v>
      </c>
      <c r="S77" s="2">
        <f t="shared" si="43"/>
        <v>0</v>
      </c>
      <c r="T77" s="3">
        <f t="shared" si="43"/>
        <v>0</v>
      </c>
      <c r="U77" s="1">
        <f t="shared" si="43"/>
        <v>0</v>
      </c>
      <c r="V77" s="2">
        <f t="shared" si="43"/>
        <v>0</v>
      </c>
      <c r="W77" s="3">
        <f t="shared" si="43"/>
        <v>0</v>
      </c>
      <c r="X77" s="1">
        <f t="shared" si="43"/>
        <v>0</v>
      </c>
      <c r="Y77" s="2">
        <f t="shared" si="43"/>
        <v>0</v>
      </c>
      <c r="Z77" s="3">
        <f t="shared" si="43"/>
        <v>0</v>
      </c>
    </row>
    <row r="78" spans="1:26" ht="11.25">
      <c r="A78" s="65">
        <f t="shared" si="39"/>
        <v>3</v>
      </c>
      <c r="B78" s="65" t="str">
        <f t="shared" si="40"/>
        <v>General Building Improvements</v>
      </c>
      <c r="C78" s="61"/>
      <c r="D78" s="62"/>
      <c r="E78" s="63"/>
      <c r="F78" s="61">
        <f t="shared" si="42"/>
        <v>20000</v>
      </c>
      <c r="G78" s="62">
        <f t="shared" si="42"/>
        <v>0</v>
      </c>
      <c r="H78" s="63">
        <f t="shared" si="42"/>
        <v>20000</v>
      </c>
      <c r="I78" s="61"/>
      <c r="J78" s="62">
        <f aca="true" t="shared" si="44" ref="I78:Z78">J30-J54</f>
        <v>0</v>
      </c>
      <c r="K78" s="63">
        <f t="shared" si="44"/>
        <v>30000</v>
      </c>
      <c r="L78" s="61">
        <f t="shared" si="44"/>
        <v>40000</v>
      </c>
      <c r="M78" s="62">
        <f t="shared" si="44"/>
        <v>0</v>
      </c>
      <c r="N78" s="63">
        <f t="shared" si="44"/>
        <v>40000</v>
      </c>
      <c r="O78" s="61">
        <f t="shared" si="44"/>
        <v>50000</v>
      </c>
      <c r="P78" s="62">
        <f t="shared" si="44"/>
        <v>0</v>
      </c>
      <c r="Q78" s="63">
        <f t="shared" si="44"/>
        <v>50000</v>
      </c>
      <c r="R78" s="61">
        <f t="shared" si="44"/>
        <v>60000</v>
      </c>
      <c r="S78" s="62">
        <f t="shared" si="44"/>
        <v>0</v>
      </c>
      <c r="T78" s="63">
        <f t="shared" si="44"/>
        <v>60000</v>
      </c>
      <c r="U78" s="61">
        <f t="shared" si="44"/>
        <v>0</v>
      </c>
      <c r="V78" s="62">
        <f t="shared" si="44"/>
        <v>0</v>
      </c>
      <c r="W78" s="63">
        <f t="shared" si="44"/>
        <v>0</v>
      </c>
      <c r="X78" s="61">
        <f t="shared" si="44"/>
        <v>0</v>
      </c>
      <c r="Y78" s="62">
        <f t="shared" si="44"/>
        <v>0</v>
      </c>
      <c r="Z78" s="63">
        <f t="shared" si="44"/>
        <v>0</v>
      </c>
    </row>
    <row r="79" spans="1:26" ht="11.25">
      <c r="A79" s="59">
        <f t="shared" si="39"/>
        <v>4</v>
      </c>
      <c r="B79" s="59" t="str">
        <f t="shared" si="40"/>
        <v>Renewable Energy</v>
      </c>
      <c r="C79" s="2"/>
      <c r="D79" s="2"/>
      <c r="E79" s="2"/>
      <c r="F79" s="1">
        <f t="shared" si="42"/>
        <v>125000</v>
      </c>
      <c r="G79" s="2">
        <f t="shared" si="42"/>
        <v>0</v>
      </c>
      <c r="H79" s="3">
        <f t="shared" si="42"/>
        <v>125000</v>
      </c>
      <c r="I79" s="1">
        <f aca="true" t="shared" si="45" ref="I79:Z79">I31-I55</f>
        <v>130000</v>
      </c>
      <c r="J79" s="2">
        <f t="shared" si="45"/>
        <v>0</v>
      </c>
      <c r="K79" s="3">
        <f t="shared" si="45"/>
        <v>130000</v>
      </c>
      <c r="L79" s="1">
        <f t="shared" si="45"/>
        <v>135000</v>
      </c>
      <c r="M79" s="2">
        <f t="shared" si="45"/>
        <v>0</v>
      </c>
      <c r="N79" s="3">
        <f t="shared" si="45"/>
        <v>135000</v>
      </c>
      <c r="O79" s="1">
        <f t="shared" si="45"/>
        <v>140000</v>
      </c>
      <c r="P79" s="2">
        <f t="shared" si="45"/>
        <v>0</v>
      </c>
      <c r="Q79" s="3">
        <f t="shared" si="45"/>
        <v>140000</v>
      </c>
      <c r="R79" s="1">
        <f t="shared" si="45"/>
        <v>145000</v>
      </c>
      <c r="S79" s="2">
        <f t="shared" si="45"/>
        <v>0</v>
      </c>
      <c r="T79" s="3">
        <f t="shared" si="45"/>
        <v>145000</v>
      </c>
      <c r="U79" s="1">
        <f t="shared" si="45"/>
        <v>0</v>
      </c>
      <c r="V79" s="2">
        <f t="shared" si="45"/>
        <v>0</v>
      </c>
      <c r="W79" s="3">
        <f t="shared" si="45"/>
        <v>0</v>
      </c>
      <c r="X79" s="1">
        <f t="shared" si="45"/>
        <v>0</v>
      </c>
      <c r="Y79" s="2">
        <f t="shared" si="45"/>
        <v>0</v>
      </c>
      <c r="Z79" s="3">
        <f t="shared" si="45"/>
        <v>0</v>
      </c>
    </row>
    <row r="80" spans="1:26" ht="11.25">
      <c r="A80" s="59">
        <f t="shared" si="39"/>
        <v>5</v>
      </c>
      <c r="B80" s="59" t="str">
        <f t="shared" si="40"/>
        <v>City-County Building Improvements</v>
      </c>
      <c r="C80" s="2"/>
      <c r="D80" s="2"/>
      <c r="E80" s="2"/>
      <c r="F80" s="1">
        <f t="shared" si="42"/>
        <v>0</v>
      </c>
      <c r="G80" s="2">
        <f t="shared" si="42"/>
        <v>0</v>
      </c>
      <c r="H80" s="3">
        <f t="shared" si="42"/>
        <v>0</v>
      </c>
      <c r="I80" s="1">
        <f aca="true" t="shared" si="46" ref="I80:Z80">I32-I56</f>
        <v>0</v>
      </c>
      <c r="J80" s="2">
        <f t="shared" si="46"/>
        <v>0</v>
      </c>
      <c r="K80" s="3">
        <f t="shared" si="46"/>
        <v>0</v>
      </c>
      <c r="L80" s="1">
        <f t="shared" si="46"/>
        <v>0</v>
      </c>
      <c r="M80" s="2">
        <f t="shared" si="46"/>
        <v>0</v>
      </c>
      <c r="N80" s="3">
        <f t="shared" si="46"/>
        <v>0</v>
      </c>
      <c r="O80" s="1">
        <f t="shared" si="46"/>
        <v>0</v>
      </c>
      <c r="P80" s="2">
        <f t="shared" si="46"/>
        <v>0</v>
      </c>
      <c r="Q80" s="3">
        <f t="shared" si="46"/>
        <v>0</v>
      </c>
      <c r="R80" s="1">
        <f t="shared" si="46"/>
        <v>0</v>
      </c>
      <c r="S80" s="2">
        <f t="shared" si="46"/>
        <v>0</v>
      </c>
      <c r="T80" s="3">
        <f t="shared" si="46"/>
        <v>0</v>
      </c>
      <c r="U80" s="1">
        <f t="shared" si="46"/>
        <v>0</v>
      </c>
      <c r="V80" s="2">
        <f t="shared" si="46"/>
        <v>0</v>
      </c>
      <c r="W80" s="3">
        <f t="shared" si="46"/>
        <v>0</v>
      </c>
      <c r="X80" s="1">
        <f t="shared" si="46"/>
        <v>0</v>
      </c>
      <c r="Y80" s="2">
        <f t="shared" si="46"/>
        <v>0</v>
      </c>
      <c r="Z80" s="3">
        <f t="shared" si="46"/>
        <v>0</v>
      </c>
    </row>
    <row r="81" spans="1:26" ht="11.25">
      <c r="A81" s="65">
        <f t="shared" si="39"/>
        <v>6</v>
      </c>
      <c r="B81" s="65" t="str">
        <f t="shared" si="40"/>
        <v>Human Resources - Remodel</v>
      </c>
      <c r="C81" s="61"/>
      <c r="D81" s="62"/>
      <c r="E81" s="63"/>
      <c r="F81" s="61">
        <f t="shared" si="42"/>
        <v>520000</v>
      </c>
      <c r="G81" s="62">
        <f t="shared" si="42"/>
        <v>0</v>
      </c>
      <c r="H81" s="63">
        <f t="shared" si="42"/>
        <v>520000</v>
      </c>
      <c r="I81" s="61">
        <f aca="true" t="shared" si="47" ref="I81:Z81">I33-I57</f>
        <v>0</v>
      </c>
      <c r="J81" s="62">
        <f t="shared" si="47"/>
        <v>0</v>
      </c>
      <c r="K81" s="63">
        <f t="shared" si="47"/>
        <v>0</v>
      </c>
      <c r="L81" s="61">
        <f t="shared" si="47"/>
        <v>0</v>
      </c>
      <c r="M81" s="62">
        <f t="shared" si="47"/>
        <v>0</v>
      </c>
      <c r="N81" s="63">
        <f t="shared" si="47"/>
        <v>0</v>
      </c>
      <c r="O81" s="61">
        <f t="shared" si="47"/>
        <v>0</v>
      </c>
      <c r="P81" s="62">
        <f t="shared" si="47"/>
        <v>0</v>
      </c>
      <c r="Q81" s="63">
        <f t="shared" si="47"/>
        <v>0</v>
      </c>
      <c r="R81" s="61">
        <f t="shared" si="47"/>
        <v>0</v>
      </c>
      <c r="S81" s="62">
        <f t="shared" si="47"/>
        <v>0</v>
      </c>
      <c r="T81" s="63">
        <f t="shared" si="47"/>
        <v>0</v>
      </c>
      <c r="U81" s="61">
        <f t="shared" si="47"/>
        <v>0</v>
      </c>
      <c r="V81" s="62">
        <f t="shared" si="47"/>
        <v>0</v>
      </c>
      <c r="W81" s="63">
        <f t="shared" si="47"/>
        <v>0</v>
      </c>
      <c r="X81" s="61">
        <f t="shared" si="47"/>
        <v>0</v>
      </c>
      <c r="Y81" s="62">
        <f t="shared" si="47"/>
        <v>0</v>
      </c>
      <c r="Z81" s="63">
        <f t="shared" si="47"/>
        <v>0</v>
      </c>
    </row>
    <row r="82" spans="1:26" ht="11.25">
      <c r="A82" s="59">
        <f t="shared" si="39"/>
      </c>
      <c r="B82" s="59" t="str">
        <f t="shared" si="40"/>
        <v>City Assessor Office Remodel</v>
      </c>
      <c r="C82" s="2"/>
      <c r="D82" s="2"/>
      <c r="E82" s="2"/>
      <c r="F82" s="1">
        <f t="shared" si="42"/>
        <v>0</v>
      </c>
      <c r="G82" s="2">
        <f t="shared" si="42"/>
        <v>0</v>
      </c>
      <c r="H82" s="3">
        <f t="shared" si="42"/>
        <v>0</v>
      </c>
      <c r="I82" s="1">
        <f aca="true" t="shared" si="48" ref="I82:Z82">I34-I58</f>
        <v>0</v>
      </c>
      <c r="J82" s="2">
        <f t="shared" si="48"/>
        <v>0</v>
      </c>
      <c r="K82" s="3">
        <f t="shared" si="48"/>
        <v>0</v>
      </c>
      <c r="L82" s="1">
        <f t="shared" si="48"/>
        <v>0</v>
      </c>
      <c r="M82" s="2">
        <f t="shared" si="48"/>
        <v>0</v>
      </c>
      <c r="N82" s="3">
        <f t="shared" si="48"/>
        <v>0</v>
      </c>
      <c r="O82" s="1">
        <f t="shared" si="48"/>
        <v>0</v>
      </c>
      <c r="P82" s="2">
        <f t="shared" si="48"/>
        <v>0</v>
      </c>
      <c r="Q82" s="3">
        <f t="shared" si="48"/>
        <v>0</v>
      </c>
      <c r="R82" s="1">
        <f t="shared" si="48"/>
        <v>0</v>
      </c>
      <c r="S82" s="2">
        <f t="shared" si="48"/>
        <v>0</v>
      </c>
      <c r="T82" s="3">
        <f t="shared" si="48"/>
        <v>0</v>
      </c>
      <c r="U82" s="1">
        <f t="shared" si="48"/>
        <v>0</v>
      </c>
      <c r="V82" s="2">
        <f t="shared" si="48"/>
        <v>0</v>
      </c>
      <c r="W82" s="3">
        <f t="shared" si="48"/>
        <v>0</v>
      </c>
      <c r="X82" s="1">
        <f t="shared" si="48"/>
        <v>0</v>
      </c>
      <c r="Y82" s="2">
        <f t="shared" si="48"/>
        <v>0</v>
      </c>
      <c r="Z82" s="3">
        <f t="shared" si="48"/>
        <v>0</v>
      </c>
    </row>
    <row r="83" spans="1:26" ht="11.25">
      <c r="A83" s="59">
        <f t="shared" si="39"/>
        <v>7</v>
      </c>
      <c r="B83" s="59" t="str">
        <f t="shared" si="40"/>
        <v>Fire Building Improvements</v>
      </c>
      <c r="C83" s="2"/>
      <c r="D83" s="2"/>
      <c r="E83" s="2"/>
      <c r="F83" s="1">
        <f t="shared" si="42"/>
        <v>0</v>
      </c>
      <c r="G83" s="2">
        <f t="shared" si="42"/>
        <v>0</v>
      </c>
      <c r="H83" s="3">
        <f t="shared" si="42"/>
        <v>0</v>
      </c>
      <c r="I83" s="1">
        <f aca="true" t="shared" si="49" ref="I83:Z83">I35-I59</f>
        <v>0</v>
      </c>
      <c r="J83" s="2">
        <f t="shared" si="49"/>
        <v>0</v>
      </c>
      <c r="K83" s="3">
        <f t="shared" si="49"/>
        <v>0</v>
      </c>
      <c r="L83" s="1">
        <f t="shared" si="49"/>
        <v>0</v>
      </c>
      <c r="M83" s="2">
        <f t="shared" si="49"/>
        <v>0</v>
      </c>
      <c r="N83" s="3">
        <f t="shared" si="49"/>
        <v>0</v>
      </c>
      <c r="O83" s="1">
        <f t="shared" si="49"/>
        <v>0</v>
      </c>
      <c r="P83" s="2">
        <f t="shared" si="49"/>
        <v>0</v>
      </c>
      <c r="Q83" s="3">
        <f t="shared" si="49"/>
        <v>0</v>
      </c>
      <c r="R83" s="1">
        <f t="shared" si="49"/>
        <v>0</v>
      </c>
      <c r="S83" s="2">
        <f t="shared" si="49"/>
        <v>0</v>
      </c>
      <c r="T83" s="3">
        <f t="shared" si="49"/>
        <v>0</v>
      </c>
      <c r="U83" s="1">
        <f t="shared" si="49"/>
        <v>0</v>
      </c>
      <c r="V83" s="2">
        <f t="shared" si="49"/>
        <v>0</v>
      </c>
      <c r="W83" s="3">
        <f t="shared" si="49"/>
        <v>0</v>
      </c>
      <c r="X83" s="1">
        <f t="shared" si="49"/>
        <v>0</v>
      </c>
      <c r="Y83" s="2">
        <f t="shared" si="49"/>
        <v>0</v>
      </c>
      <c r="Z83" s="3">
        <f t="shared" si="49"/>
        <v>0</v>
      </c>
    </row>
    <row r="84" spans="1:26" ht="11.25">
      <c r="A84" s="65">
        <f t="shared" si="39"/>
        <v>8</v>
      </c>
      <c r="B84" s="65" t="str">
        <f t="shared" si="40"/>
        <v>Park Facility Improvements</v>
      </c>
      <c r="C84" s="61"/>
      <c r="D84" s="62"/>
      <c r="E84" s="63"/>
      <c r="F84" s="61">
        <v>520000</v>
      </c>
      <c r="G84" s="62">
        <f t="shared" si="42"/>
        <v>0</v>
      </c>
      <c r="H84" s="63">
        <f t="shared" si="42"/>
        <v>0</v>
      </c>
      <c r="I84" s="61">
        <f aca="true" t="shared" si="50" ref="I84:Z84">I36-I60</f>
        <v>321000</v>
      </c>
      <c r="J84" s="62">
        <f t="shared" si="50"/>
        <v>0</v>
      </c>
      <c r="K84" s="63">
        <f t="shared" si="50"/>
        <v>321000</v>
      </c>
      <c r="L84" s="61">
        <f t="shared" si="50"/>
        <v>200000</v>
      </c>
      <c r="M84" s="62">
        <f t="shared" si="50"/>
        <v>0</v>
      </c>
      <c r="N84" s="63">
        <f t="shared" si="50"/>
        <v>200000</v>
      </c>
      <c r="O84" s="61">
        <f t="shared" si="50"/>
        <v>200000</v>
      </c>
      <c r="P84" s="62">
        <f t="shared" si="50"/>
        <v>0</v>
      </c>
      <c r="Q84" s="63">
        <f t="shared" si="50"/>
        <v>200000</v>
      </c>
      <c r="R84" s="61">
        <f t="shared" si="50"/>
        <v>200000</v>
      </c>
      <c r="S84" s="62">
        <f t="shared" si="50"/>
        <v>0</v>
      </c>
      <c r="T84" s="63">
        <f t="shared" si="50"/>
        <v>200000</v>
      </c>
      <c r="U84" s="61">
        <f t="shared" si="50"/>
        <v>0</v>
      </c>
      <c r="V84" s="62">
        <f t="shared" si="50"/>
        <v>0</v>
      </c>
      <c r="W84" s="63">
        <f t="shared" si="50"/>
        <v>0</v>
      </c>
      <c r="X84" s="61">
        <f t="shared" si="50"/>
        <v>0</v>
      </c>
      <c r="Y84" s="62">
        <f t="shared" si="50"/>
        <v>0</v>
      </c>
      <c r="Z84" s="63">
        <f t="shared" si="50"/>
        <v>0</v>
      </c>
    </row>
    <row r="85" spans="1:26" ht="11.25">
      <c r="A85" s="59">
        <f t="shared" si="39"/>
      </c>
      <c r="B85" s="59" t="str">
        <f t="shared" si="40"/>
        <v>Sayle St Facilities Improvements</v>
      </c>
      <c r="C85" s="2"/>
      <c r="D85" s="2"/>
      <c r="E85" s="2"/>
      <c r="F85" s="1">
        <f t="shared" si="42"/>
        <v>0</v>
      </c>
      <c r="G85" s="2">
        <f t="shared" si="42"/>
        <v>0</v>
      </c>
      <c r="H85" s="3">
        <f t="shared" si="42"/>
        <v>0</v>
      </c>
      <c r="I85" s="1">
        <f aca="true" t="shared" si="51" ref="I85:Z85">I37-I61</f>
        <v>0</v>
      </c>
      <c r="J85" s="2">
        <f t="shared" si="51"/>
        <v>0</v>
      </c>
      <c r="K85" s="3">
        <f t="shared" si="51"/>
        <v>0</v>
      </c>
      <c r="L85" s="1">
        <f t="shared" si="51"/>
        <v>0</v>
      </c>
      <c r="M85" s="2">
        <f t="shared" si="51"/>
        <v>0</v>
      </c>
      <c r="N85" s="3">
        <f t="shared" si="51"/>
        <v>0</v>
      </c>
      <c r="O85" s="1">
        <f t="shared" si="51"/>
        <v>0</v>
      </c>
      <c r="P85" s="2">
        <f t="shared" si="51"/>
        <v>0</v>
      </c>
      <c r="Q85" s="3">
        <f t="shared" si="51"/>
        <v>0</v>
      </c>
      <c r="R85" s="1">
        <f t="shared" si="51"/>
        <v>0</v>
      </c>
      <c r="S85" s="2">
        <f t="shared" si="51"/>
        <v>0</v>
      </c>
      <c r="T85" s="3">
        <f t="shared" si="51"/>
        <v>0</v>
      </c>
      <c r="U85" s="1">
        <f t="shared" si="51"/>
        <v>0</v>
      </c>
      <c r="V85" s="2">
        <f t="shared" si="51"/>
        <v>0</v>
      </c>
      <c r="W85" s="3">
        <f t="shared" si="51"/>
        <v>0</v>
      </c>
      <c r="X85" s="1">
        <f t="shared" si="51"/>
        <v>0</v>
      </c>
      <c r="Y85" s="2">
        <f t="shared" si="51"/>
        <v>0</v>
      </c>
      <c r="Z85" s="3">
        <f t="shared" si="51"/>
        <v>0</v>
      </c>
    </row>
    <row r="86" spans="1:26" ht="11.25">
      <c r="A86" s="59">
        <f t="shared" si="39"/>
        <v>9</v>
      </c>
      <c r="B86" s="59" t="str">
        <f t="shared" si="40"/>
        <v>Streets Facility Upgrades</v>
      </c>
      <c r="C86" s="2"/>
      <c r="D86" s="2"/>
      <c r="E86" s="2"/>
      <c r="F86" s="1">
        <f t="shared" si="42"/>
        <v>0</v>
      </c>
      <c r="G86" s="2">
        <f t="shared" si="42"/>
        <v>0</v>
      </c>
      <c r="H86" s="3">
        <f t="shared" si="42"/>
        <v>0</v>
      </c>
      <c r="I86" s="1">
        <f aca="true" t="shared" si="52" ref="I86:Z86">I38-I62</f>
        <v>0</v>
      </c>
      <c r="J86" s="2">
        <f t="shared" si="52"/>
        <v>0</v>
      </c>
      <c r="K86" s="3">
        <f t="shared" si="52"/>
        <v>0</v>
      </c>
      <c r="L86" s="1">
        <f t="shared" si="52"/>
        <v>0</v>
      </c>
      <c r="M86" s="2">
        <f t="shared" si="52"/>
        <v>0</v>
      </c>
      <c r="N86" s="3">
        <f t="shared" si="52"/>
        <v>0</v>
      </c>
      <c r="O86" s="1">
        <f t="shared" si="52"/>
        <v>0</v>
      </c>
      <c r="P86" s="2">
        <f t="shared" si="52"/>
        <v>0</v>
      </c>
      <c r="Q86" s="3">
        <f t="shared" si="52"/>
        <v>0</v>
      </c>
      <c r="R86" s="1">
        <f t="shared" si="52"/>
        <v>0</v>
      </c>
      <c r="S86" s="2">
        <f t="shared" si="52"/>
        <v>0</v>
      </c>
      <c r="T86" s="3">
        <f t="shared" si="52"/>
        <v>0</v>
      </c>
      <c r="U86" s="1">
        <f t="shared" si="52"/>
        <v>0</v>
      </c>
      <c r="V86" s="2">
        <f t="shared" si="52"/>
        <v>0</v>
      </c>
      <c r="W86" s="3">
        <f t="shared" si="52"/>
        <v>0</v>
      </c>
      <c r="X86" s="1">
        <f t="shared" si="52"/>
        <v>0</v>
      </c>
      <c r="Y86" s="2">
        <f t="shared" si="52"/>
        <v>0</v>
      </c>
      <c r="Z86" s="3">
        <f t="shared" si="52"/>
        <v>0</v>
      </c>
    </row>
    <row r="87" spans="1:26" ht="11.25">
      <c r="A87" s="65">
        <f t="shared" si="39"/>
        <v>10</v>
      </c>
      <c r="B87" s="65" t="str">
        <f t="shared" si="40"/>
        <v>MMB - Renovation</v>
      </c>
      <c r="C87" s="61"/>
      <c r="D87" s="62"/>
      <c r="E87" s="63"/>
      <c r="F87" s="61">
        <f t="shared" si="42"/>
        <v>0</v>
      </c>
      <c r="G87" s="62">
        <f t="shared" si="42"/>
        <v>0</v>
      </c>
      <c r="H87" s="63">
        <f t="shared" si="42"/>
        <v>0</v>
      </c>
      <c r="I87" s="61">
        <f aca="true" t="shared" si="53" ref="I87:Z87">I39-I63</f>
        <v>0</v>
      </c>
      <c r="J87" s="62">
        <f t="shared" si="53"/>
        <v>0</v>
      </c>
      <c r="K87" s="63">
        <f t="shared" si="53"/>
        <v>0</v>
      </c>
      <c r="L87" s="61">
        <f t="shared" si="53"/>
        <v>0</v>
      </c>
      <c r="M87" s="62">
        <f t="shared" si="53"/>
        <v>0</v>
      </c>
      <c r="N87" s="63">
        <f t="shared" si="53"/>
        <v>0</v>
      </c>
      <c r="O87" s="61">
        <f t="shared" si="53"/>
        <v>0</v>
      </c>
      <c r="P87" s="62">
        <f t="shared" si="53"/>
        <v>0</v>
      </c>
      <c r="Q87" s="63">
        <f t="shared" si="53"/>
        <v>0</v>
      </c>
      <c r="R87" s="61">
        <f t="shared" si="53"/>
        <v>0</v>
      </c>
      <c r="S87" s="62">
        <f t="shared" si="53"/>
        <v>0</v>
      </c>
      <c r="T87" s="63">
        <f t="shared" si="53"/>
        <v>0</v>
      </c>
      <c r="U87" s="61">
        <f t="shared" si="53"/>
        <v>0</v>
      </c>
      <c r="V87" s="62">
        <f t="shared" si="53"/>
        <v>0</v>
      </c>
      <c r="W87" s="63">
        <f t="shared" si="53"/>
        <v>0</v>
      </c>
      <c r="X87" s="61">
        <f t="shared" si="53"/>
        <v>0</v>
      </c>
      <c r="Y87" s="62">
        <f t="shared" si="53"/>
        <v>0</v>
      </c>
      <c r="Z87" s="63">
        <f t="shared" si="53"/>
        <v>0</v>
      </c>
    </row>
    <row r="88" spans="1:26" ht="11.25">
      <c r="A88" s="59">
        <f t="shared" si="39"/>
      </c>
      <c r="B88" s="59" t="str">
        <f t="shared" si="40"/>
        <v>Olbrich Garden New Roof</v>
      </c>
      <c r="C88" s="2"/>
      <c r="D88" s="2"/>
      <c r="E88" s="2"/>
      <c r="F88" s="1">
        <f t="shared" si="42"/>
        <v>0</v>
      </c>
      <c r="G88" s="2">
        <f t="shared" si="42"/>
        <v>0</v>
      </c>
      <c r="H88" s="3">
        <f t="shared" si="42"/>
        <v>0</v>
      </c>
      <c r="I88" s="1">
        <f aca="true" t="shared" si="54" ref="I88:Z88">I40-I64</f>
        <v>0</v>
      </c>
      <c r="J88" s="2">
        <f t="shared" si="54"/>
        <v>0</v>
      </c>
      <c r="K88" s="3">
        <f t="shared" si="54"/>
        <v>0</v>
      </c>
      <c r="L88" s="1">
        <f t="shared" si="54"/>
        <v>0</v>
      </c>
      <c r="M88" s="2">
        <f t="shared" si="54"/>
        <v>0</v>
      </c>
      <c r="N88" s="3">
        <f t="shared" si="54"/>
        <v>0</v>
      </c>
      <c r="O88" s="1">
        <f t="shared" si="54"/>
        <v>0</v>
      </c>
      <c r="P88" s="2">
        <f t="shared" si="54"/>
        <v>0</v>
      </c>
      <c r="Q88" s="3">
        <f t="shared" si="54"/>
        <v>0</v>
      </c>
      <c r="R88" s="1">
        <f t="shared" si="54"/>
        <v>0</v>
      </c>
      <c r="S88" s="2">
        <f t="shared" si="54"/>
        <v>0</v>
      </c>
      <c r="T88" s="3">
        <f t="shared" si="54"/>
        <v>0</v>
      </c>
      <c r="U88" s="1">
        <f t="shared" si="54"/>
        <v>0</v>
      </c>
      <c r="V88" s="2">
        <f t="shared" si="54"/>
        <v>0</v>
      </c>
      <c r="W88" s="3">
        <f t="shared" si="54"/>
        <v>0</v>
      </c>
      <c r="X88" s="1">
        <f t="shared" si="54"/>
        <v>0</v>
      </c>
      <c r="Y88" s="2">
        <f t="shared" si="54"/>
        <v>0</v>
      </c>
      <c r="Z88" s="3">
        <f t="shared" si="54"/>
        <v>0</v>
      </c>
    </row>
    <row r="89" spans="2:26" ht="12" thickBot="1">
      <c r="B89" s="41" t="s">
        <v>6</v>
      </c>
      <c r="C89" s="2"/>
      <c r="D89" s="2"/>
      <c r="E89" s="2"/>
      <c r="F89" s="69">
        <f aca="true" t="shared" si="55" ref="F89:T89">SUM(F76:F88)</f>
        <v>1235000</v>
      </c>
      <c r="G89" s="70">
        <f t="shared" si="55"/>
        <v>0</v>
      </c>
      <c r="H89" s="71">
        <f t="shared" si="55"/>
        <v>715000</v>
      </c>
      <c r="I89" s="69">
        <f t="shared" si="55"/>
        <v>511000</v>
      </c>
      <c r="J89" s="70">
        <f t="shared" si="55"/>
        <v>5000</v>
      </c>
      <c r="K89" s="71">
        <f t="shared" si="55"/>
        <v>546000</v>
      </c>
      <c r="L89" s="69">
        <f t="shared" si="55"/>
        <v>445000</v>
      </c>
      <c r="M89" s="70">
        <f t="shared" si="55"/>
        <v>5000</v>
      </c>
      <c r="N89" s="71">
        <f t="shared" si="55"/>
        <v>450000</v>
      </c>
      <c r="O89" s="69">
        <f t="shared" si="55"/>
        <v>670000</v>
      </c>
      <c r="P89" s="70">
        <f t="shared" si="55"/>
        <v>20000</v>
      </c>
      <c r="Q89" s="71">
        <f t="shared" si="55"/>
        <v>690000</v>
      </c>
      <c r="R89" s="69">
        <f t="shared" si="55"/>
        <v>495000</v>
      </c>
      <c r="S89" s="70">
        <f t="shared" si="55"/>
        <v>5000</v>
      </c>
      <c r="T89" s="71">
        <f t="shared" si="55"/>
        <v>500000</v>
      </c>
      <c r="U89" s="69">
        <f aca="true" t="shared" si="56" ref="U89:Z89">SUM(U76:U88)</f>
        <v>0</v>
      </c>
      <c r="V89" s="70">
        <f t="shared" si="56"/>
        <v>0</v>
      </c>
      <c r="W89" s="71">
        <f t="shared" si="56"/>
        <v>0</v>
      </c>
      <c r="X89" s="69">
        <f t="shared" si="56"/>
        <v>0</v>
      </c>
      <c r="Y89" s="70">
        <f t="shared" si="56"/>
        <v>0</v>
      </c>
      <c r="Z89" s="71">
        <f t="shared" si="56"/>
        <v>0</v>
      </c>
    </row>
    <row r="92" spans="2:18" ht="11.25">
      <c r="B92" s="6" t="s">
        <v>54</v>
      </c>
      <c r="R92" s="41">
        <f>SUM(F89,I89,L89,O89,R89)</f>
        <v>3356000</v>
      </c>
    </row>
    <row r="94" spans="2:18" ht="11.25">
      <c r="B94" s="6" t="s">
        <v>55</v>
      </c>
      <c r="R94" s="41">
        <f>R21</f>
        <v>34380000</v>
      </c>
    </row>
    <row r="95" spans="2:18" ht="11.25">
      <c r="B95" s="6" t="s">
        <v>56</v>
      </c>
      <c r="R95" s="41">
        <f>R94*0.9</f>
        <v>30942000</v>
      </c>
    </row>
    <row r="96" spans="2:18" ht="11.25">
      <c r="B96" s="6" t="s">
        <v>57</v>
      </c>
      <c r="R96" s="41">
        <f>R95-F68</f>
        <v>30942000</v>
      </c>
    </row>
    <row r="97" spans="2:18" ht="11.25">
      <c r="B97" s="6" t="s">
        <v>58</v>
      </c>
      <c r="R97" s="41">
        <f>R45</f>
        <v>33808000</v>
      </c>
    </row>
    <row r="98" spans="2:18" ht="11.25">
      <c r="B98" s="6" t="s">
        <v>59</v>
      </c>
      <c r="R98" s="41">
        <f>F65+I65+L65+O65+R65</f>
        <v>30942000</v>
      </c>
    </row>
    <row r="100" spans="2:18" ht="11.25">
      <c r="B100" s="6" t="s">
        <v>60</v>
      </c>
      <c r="R100" s="41">
        <f>SUM(F41,I41,L41,O41,R41)-SUM(F65,I65,L65,O65,R65)</f>
        <v>2866000</v>
      </c>
    </row>
  </sheetData>
  <sheetProtection password="CCDE" sheet="1" insertRows="0"/>
  <mergeCells count="11">
    <mergeCell ref="R3:T3"/>
    <mergeCell ref="U3:W3"/>
    <mergeCell ref="R48:T48"/>
    <mergeCell ref="U48:W48"/>
    <mergeCell ref="X48:Z48"/>
    <mergeCell ref="R72:T72"/>
    <mergeCell ref="U72:W72"/>
    <mergeCell ref="X72:Z72"/>
    <mergeCell ref="R24:T24"/>
    <mergeCell ref="U24:W24"/>
    <mergeCell ref="X24:Z24"/>
  </mergeCells>
  <printOptions horizontalCentered="1"/>
  <pageMargins left="0.25" right="0.25" top="0.3" bottom="0.3" header="0.3" footer="0.05"/>
  <pageSetup horizontalDpi="600" verticalDpi="600" orientation="landscape" paperSize="5" scale="75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enjeh</cp:lastModifiedBy>
  <cp:lastPrinted>2013-05-09T12:48:57Z</cp:lastPrinted>
  <dcterms:created xsi:type="dcterms:W3CDTF">1999-07-07T18:23:48Z</dcterms:created>
  <dcterms:modified xsi:type="dcterms:W3CDTF">2013-06-17T20:37:40Z</dcterms:modified>
  <cp:category/>
  <cp:version/>
  <cp:contentType/>
  <cp:contentStatus/>
</cp:coreProperties>
</file>