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Monona Terrace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'Monona Terrace'!$A$1:$Z$40</definedName>
    <definedName name="_xlnm.Print_Titles" localSheetId="0">'Monona Terrace'!$A:$B</definedName>
  </definedNames>
  <calcPr fullCalcOnLoad="1"/>
</workbook>
</file>

<file path=xl/sharedStrings.xml><?xml version="1.0" encoding="utf-8"?>
<sst xmlns="http://schemas.openxmlformats.org/spreadsheetml/2006/main" count="110" uniqueCount="43">
  <si>
    <t>Total</t>
  </si>
  <si>
    <t>G.O.</t>
  </si>
  <si>
    <t>Other</t>
  </si>
  <si>
    <t>Monona Terrace</t>
  </si>
  <si>
    <t xml:space="preserve">  Subtotal</t>
  </si>
  <si>
    <t>Building and Building Improvements</t>
  </si>
  <si>
    <t>Machinery and Other Equipment</t>
  </si>
  <si>
    <t>2014 Requested</t>
  </si>
  <si>
    <t>2015 Requested</t>
  </si>
  <si>
    <t>2016 Requested</t>
  </si>
  <si>
    <t>2017 Requested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</si>
  <si>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</si>
  <si>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</si>
  <si>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</si>
  <si>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</si>
  <si>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</si>
  <si>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</si>
  <si>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</si>
  <si>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Bike Path Resurfacing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</si>
  <si>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</si>
  <si>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</si>
  <si>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</si>
  <si>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</si>
  <si>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</si>
  <si>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</si>
  <si>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</si>
  <si>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</si>
  <si>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</si>
  <si>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</si>
  <si>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</si>
  <si>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</si>
  <si>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</si>
  <si>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</si>
  <si>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</si>
  <si>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</si>
  <si>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</si>
  <si>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</si>
  <si>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</si>
  <si>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(Less 2013 to 2014 Reathorizations)</t>
  </si>
  <si>
    <t>Cumulative Requested</t>
  </si>
  <si>
    <t>Cumulative Net New Funding</t>
  </si>
  <si>
    <t>Cumulative Funding Adopted CIP</t>
  </si>
  <si>
    <t>Cumulative Funding 2014 -2018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</si>
</sst>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0.0%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0" fillId="0" borderId="10" xfId="57" applyNumberFormat="1" applyFill="1" applyBorder="1" applyProtection="1">
      <alignment/>
      <protection locked="0"/>
    </xf>
    <xf numFmtId="3" fontId="0" fillId="0" borderId="0" xfId="57" applyNumberFormat="1" applyFill="1" applyBorder="1" applyProtection="1">
      <alignment/>
      <protection locked="0"/>
    </xf>
    <xf numFmtId="3" fontId="0" fillId="0" borderId="11" xfId="57" applyNumberFormat="1" applyFill="1" applyBorder="1" applyProtection="1">
      <alignment/>
      <protection locked="0"/>
    </xf>
    <xf numFmtId="3" fontId="0" fillId="0" borderId="12" xfId="57" applyNumberFormat="1" applyFill="1" applyBorder="1" applyProtection="1">
      <alignment/>
      <protection locked="0"/>
    </xf>
    <xf numFmtId="3" fontId="0" fillId="0" borderId="13" xfId="57" applyNumberFormat="1" applyFill="1" applyBorder="1" applyProtection="1">
      <alignment/>
      <protection locked="0"/>
    </xf>
    <xf numFmtId="3" fontId="0" fillId="33" borderId="10" xfId="57" applyNumberFormat="1" applyFill="1" applyBorder="1" applyProtection="1">
      <alignment/>
      <protection locked="0"/>
    </xf>
    <xf numFmtId="3" fontId="0" fillId="33" borderId="0" xfId="57" applyNumberFormat="1" applyFill="1" applyBorder="1" applyProtection="1">
      <alignment/>
      <protection locked="0"/>
    </xf>
    <xf numFmtId="3" fontId="0" fillId="33" borderId="11" xfId="57" applyNumberFormat="1" applyFill="1" applyBorder="1" applyProtection="1">
      <alignment/>
      <protection locked="0"/>
    </xf>
    <xf numFmtId="3" fontId="0" fillId="0" borderId="0" xfId="57" applyNumberFormat="1" applyFill="1" applyProtection="1">
      <alignment/>
      <protection/>
    </xf>
    <xf numFmtId="3" fontId="1" fillId="0" borderId="0" xfId="57" applyNumberFormat="1" applyFont="1" applyFill="1" applyProtection="1">
      <alignment/>
      <protection/>
    </xf>
    <xf numFmtId="3" fontId="4" fillId="0" borderId="14" xfId="57" applyNumberFormat="1" applyFont="1" applyFill="1" applyBorder="1" applyAlignment="1" applyProtection="1">
      <alignment horizontal="centerContinuous"/>
      <protection/>
    </xf>
    <xf numFmtId="3" fontId="4" fillId="0" borderId="15" xfId="57" applyNumberFormat="1" applyFont="1" applyFill="1" applyBorder="1" applyAlignment="1" applyProtection="1">
      <alignment horizontal="centerContinuous"/>
      <protection/>
    </xf>
    <xf numFmtId="3" fontId="1" fillId="0" borderId="16" xfId="57" applyNumberFormat="1" applyFont="1" applyFill="1" applyBorder="1" applyAlignment="1" applyProtection="1">
      <alignment horizontal="centerContinuous"/>
      <protection/>
    </xf>
    <xf numFmtId="3" fontId="0" fillId="0" borderId="17" xfId="57" applyNumberFormat="1" applyFill="1" applyBorder="1" applyProtection="1">
      <alignment/>
      <protection/>
    </xf>
    <xf numFmtId="3" fontId="0" fillId="0" borderId="0" xfId="57" applyNumberFormat="1" applyFill="1" applyBorder="1" applyProtection="1">
      <alignment/>
      <protection/>
    </xf>
    <xf numFmtId="3" fontId="5" fillId="0" borderId="18" xfId="57" applyNumberFormat="1" applyFont="1" applyFill="1" applyBorder="1" applyAlignment="1" applyProtection="1">
      <alignment horizontal="center"/>
      <protection/>
    </xf>
    <xf numFmtId="3" fontId="5" fillId="0" borderId="19" xfId="57" applyNumberFormat="1" applyFont="1" applyFill="1" applyBorder="1" applyAlignment="1" applyProtection="1">
      <alignment horizontal="center"/>
      <protection/>
    </xf>
    <xf numFmtId="3" fontId="5" fillId="0" borderId="20" xfId="57" applyNumberFormat="1" applyFont="1" applyFill="1" applyBorder="1" applyAlignment="1" applyProtection="1">
      <alignment horizontal="center"/>
      <protection/>
    </xf>
    <xf numFmtId="3" fontId="0" fillId="0" borderId="10" xfId="57" applyNumberFormat="1" applyFill="1" applyBorder="1" applyProtection="1">
      <alignment/>
      <protection/>
    </xf>
    <xf numFmtId="3" fontId="0" fillId="0" borderId="11" xfId="57" applyNumberFormat="1" applyFill="1" applyBorder="1" applyProtection="1">
      <alignment/>
      <protection/>
    </xf>
    <xf numFmtId="3" fontId="0" fillId="0" borderId="12" xfId="57" applyNumberFormat="1" applyFill="1" applyBorder="1" applyProtection="1">
      <alignment/>
      <protection/>
    </xf>
    <xf numFmtId="3" fontId="0" fillId="0" borderId="13" xfId="57" applyNumberFormat="1" applyFill="1" applyBorder="1" applyProtection="1">
      <alignment/>
      <protection/>
    </xf>
    <xf numFmtId="3" fontId="0" fillId="33" borderId="0" xfId="57" applyNumberFormat="1" applyFill="1" applyProtection="1">
      <alignment/>
      <protection/>
    </xf>
    <xf numFmtId="3" fontId="0" fillId="0" borderId="21" xfId="57" applyNumberFormat="1" applyFill="1" applyBorder="1" applyProtection="1">
      <alignment/>
      <protection/>
    </xf>
    <xf numFmtId="3" fontId="0" fillId="0" borderId="22" xfId="57" applyNumberFormat="1" applyFill="1" applyBorder="1" applyProtection="1">
      <alignment/>
      <protection/>
    </xf>
    <xf numFmtId="3" fontId="0" fillId="0" borderId="23" xfId="57" applyNumberFormat="1" applyFill="1" applyBorder="1" applyProtection="1">
      <alignment/>
      <protection/>
    </xf>
    <xf numFmtId="3" fontId="0" fillId="0" borderId="24" xfId="57" applyNumberFormat="1" applyFill="1" applyBorder="1" applyProtection="1">
      <alignment/>
      <protection/>
    </xf>
    <xf numFmtId="3" fontId="0" fillId="0" borderId="25" xfId="57" applyNumberFormat="1" applyFill="1" applyBorder="1" applyProtection="1">
      <alignment/>
      <protection/>
    </xf>
    <xf numFmtId="3" fontId="0" fillId="9" borderId="26" xfId="57" applyNumberFormat="1" applyFill="1" applyBorder="1" applyProtection="1">
      <alignment/>
      <protection/>
    </xf>
    <xf numFmtId="3" fontId="10" fillId="0" borderId="0" xfId="57" applyNumberFormat="1" applyFont="1" applyFill="1" applyProtection="1">
      <alignment/>
      <protection/>
    </xf>
    <xf numFmtId="3" fontId="0" fillId="0" borderId="27" xfId="57" applyNumberFormat="1" applyFill="1" applyBorder="1" applyProtection="1">
      <alignment/>
      <protection/>
    </xf>
    <xf numFmtId="3" fontId="1" fillId="0" borderId="15" xfId="57" applyNumberFormat="1" applyFont="1" applyFill="1" applyBorder="1" applyAlignment="1" applyProtection="1">
      <alignment horizontal="centerContinuous"/>
      <protection/>
    </xf>
    <xf numFmtId="3" fontId="0" fillId="0" borderId="0" xfId="57" applyNumberFormat="1" applyFill="1" applyAlignment="1" applyProtection="1">
      <alignment horizontal="centerContinuous"/>
      <protection/>
    </xf>
    <xf numFmtId="3" fontId="6" fillId="0" borderId="0" xfId="57" applyNumberFormat="1" applyFont="1" applyFill="1" applyAlignment="1" applyProtection="1">
      <alignment/>
      <protection/>
    </xf>
    <xf numFmtId="0" fontId="0" fillId="0" borderId="0" xfId="57" applyAlignment="1" applyProtection="1">
      <alignment/>
      <protection/>
    </xf>
    <xf numFmtId="3" fontId="0" fillId="0" borderId="0" xfId="57" applyNumberFormat="1" applyFill="1" applyAlignment="1" applyProtection="1">
      <alignment horizontal="center"/>
      <protection/>
    </xf>
    <xf numFmtId="3" fontId="0" fillId="0" borderId="0" xfId="57" applyNumberFormat="1" applyFill="1" applyAlignment="1" applyProtection="1">
      <alignment horizontal="left"/>
      <protection/>
    </xf>
    <xf numFmtId="3" fontId="7" fillId="0" borderId="0" xfId="57" applyNumberFormat="1" applyFont="1" applyFill="1" applyAlignment="1" applyProtection="1">
      <alignment horizontal="left"/>
      <protection/>
    </xf>
    <xf numFmtId="3" fontId="0" fillId="0" borderId="0" xfId="57" applyNumberFormat="1" applyFill="1" applyBorder="1" applyAlignment="1" applyProtection="1">
      <alignment horizontal="centerContinuous"/>
      <protection/>
    </xf>
    <xf numFmtId="3" fontId="1" fillId="0" borderId="0" xfId="57" applyNumberFormat="1" applyFont="1" applyFill="1" applyAlignment="1" applyProtection="1">
      <alignment horizontal="centerContinuous"/>
      <protection/>
    </xf>
    <xf numFmtId="3" fontId="4" fillId="0" borderId="0" xfId="57" applyNumberFormat="1" applyFont="1" applyFill="1" applyAlignment="1" applyProtection="1">
      <alignment/>
      <protection/>
    </xf>
    <xf numFmtId="3" fontId="0" fillId="0" borderId="0" xfId="57" applyNumberFormat="1" applyFont="1" applyFill="1" applyBorder="1" applyAlignment="1" applyProtection="1">
      <alignment horizontal="centerContinuous"/>
      <protection/>
    </xf>
    <xf numFmtId="3" fontId="1" fillId="0" borderId="0" xfId="57" applyNumberFormat="1" applyFont="1" applyFill="1" applyBorder="1" applyAlignment="1" applyProtection="1">
      <alignment horizontal="centerContinuous"/>
      <protection/>
    </xf>
    <xf numFmtId="3" fontId="0" fillId="0" borderId="0" xfId="57" applyNumberFormat="1" applyFill="1" applyBorder="1" applyAlignment="1" applyProtection="1">
      <alignment horizontal="center"/>
      <protection/>
    </xf>
    <xf numFmtId="3" fontId="0" fillId="0" borderId="28" xfId="57" applyNumberFormat="1" applyFill="1" applyBorder="1" applyProtection="1">
      <alignment/>
      <protection/>
    </xf>
    <xf numFmtId="3" fontId="0" fillId="0" borderId="29" xfId="57" applyNumberFormat="1" applyFill="1" applyBorder="1" applyProtection="1">
      <alignment/>
      <protection/>
    </xf>
    <xf numFmtId="3" fontId="0" fillId="0" borderId="30" xfId="57" applyNumberFormat="1" applyFill="1" applyBorder="1" applyProtection="1">
      <alignment/>
      <protection/>
    </xf>
    <xf numFmtId="3" fontId="0" fillId="0" borderId="14" xfId="57" applyNumberFormat="1" applyFill="1" applyBorder="1" applyProtection="1">
      <alignment/>
      <protection/>
    </xf>
    <xf numFmtId="3" fontId="0" fillId="0" borderId="15" xfId="57" applyNumberFormat="1" applyFill="1" applyBorder="1" applyProtection="1">
      <alignment/>
      <protection/>
    </xf>
    <xf numFmtId="3" fontId="0" fillId="0" borderId="16" xfId="57" applyNumberFormat="1" applyFill="1" applyBorder="1" applyProtection="1">
      <alignment/>
      <protection/>
    </xf>
    <xf numFmtId="3" fontId="0" fillId="0" borderId="31" xfId="57" applyNumberFormat="1" applyFill="1" applyBorder="1" applyProtection="1">
      <alignment/>
      <protection/>
    </xf>
    <xf numFmtId="3" fontId="0" fillId="0" borderId="32" xfId="57" applyNumberFormat="1" applyFill="1" applyBorder="1" applyProtection="1">
      <alignment/>
      <protection/>
    </xf>
    <xf numFmtId="3" fontId="0" fillId="0" borderId="0" xfId="42" applyNumberFormat="1" applyFill="1" applyBorder="1" applyAlignment="1" applyProtection="1">
      <alignment/>
      <protection/>
    </xf>
    <xf numFmtId="3" fontId="0" fillId="33" borderId="0" xfId="57" applyNumberFormat="1" applyFont="1" applyFill="1">
      <alignment/>
      <protection/>
    </xf>
    <xf numFmtId="3" fontId="0" fillId="33" borderId="0" xfId="57" applyNumberFormat="1" applyFill="1">
      <alignment/>
      <protection/>
    </xf>
    <xf numFmtId="3" fontId="0" fillId="33" borderId="10" xfId="57" applyNumberFormat="1" applyFill="1" applyBorder="1">
      <alignment/>
      <protection/>
    </xf>
    <xf numFmtId="3" fontId="0" fillId="33" borderId="0" xfId="57" applyNumberFormat="1" applyFill="1" applyBorder="1">
      <alignment/>
      <protection/>
    </xf>
    <xf numFmtId="3" fontId="0" fillId="33" borderId="11" xfId="57" applyNumberFormat="1" applyFill="1" applyBorder="1">
      <alignment/>
      <protection/>
    </xf>
    <xf numFmtId="3" fontId="0" fillId="33" borderId="12" xfId="57" applyNumberFormat="1" applyFill="1" applyBorder="1">
      <alignment/>
      <protection/>
    </xf>
    <xf numFmtId="3" fontId="0" fillId="33" borderId="13" xfId="57" applyNumberFormat="1" applyFill="1" applyBorder="1">
      <alignment/>
      <protection/>
    </xf>
    <xf numFmtId="3" fontId="0" fillId="0" borderId="0" xfId="57" applyNumberFormat="1" applyFill="1" applyProtection="1">
      <alignment/>
      <protection locked="0"/>
    </xf>
    <xf numFmtId="3" fontId="4" fillId="0" borderId="0" xfId="57" applyNumberFormat="1" applyFont="1" applyFill="1" applyBorder="1" applyAlignment="1" applyProtection="1">
      <alignment horizontal="centerContinuous"/>
      <protection locked="0"/>
    </xf>
    <xf numFmtId="3" fontId="1" fillId="0" borderId="0" xfId="57" applyNumberFormat="1" applyFont="1" applyFill="1" applyBorder="1" applyAlignment="1" applyProtection="1">
      <alignment horizontal="centerContinuous"/>
      <protection locked="0"/>
    </xf>
    <xf numFmtId="3" fontId="4" fillId="0" borderId="14" xfId="57" applyNumberFormat="1" applyFont="1" applyFill="1" applyBorder="1" applyAlignment="1" applyProtection="1">
      <alignment horizontal="centerContinuous"/>
      <protection locked="0"/>
    </xf>
    <xf numFmtId="3" fontId="4" fillId="0" borderId="15" xfId="57" applyNumberFormat="1" applyFont="1" applyFill="1" applyBorder="1" applyAlignment="1" applyProtection="1">
      <alignment horizontal="centerContinuous"/>
      <protection locked="0"/>
    </xf>
    <xf numFmtId="3" fontId="1" fillId="0" borderId="16" xfId="57" applyNumberFormat="1" applyFont="1" applyFill="1" applyBorder="1" applyAlignment="1" applyProtection="1">
      <alignment horizontal="centerContinuous"/>
      <protection locked="0"/>
    </xf>
    <xf numFmtId="3" fontId="10" fillId="0" borderId="0" xfId="57" applyNumberFormat="1" applyFont="1" applyFill="1" applyProtection="1">
      <alignment/>
      <protection locked="0"/>
    </xf>
    <xf numFmtId="3" fontId="5" fillId="0" borderId="0" xfId="57" applyNumberFormat="1" applyFont="1" applyFill="1" applyBorder="1" applyAlignment="1" applyProtection="1">
      <alignment horizontal="center"/>
      <protection locked="0"/>
    </xf>
    <xf numFmtId="3" fontId="5" fillId="0" borderId="18" xfId="57" applyNumberFormat="1" applyFont="1" applyFill="1" applyBorder="1" applyAlignment="1" applyProtection="1">
      <alignment horizontal="center"/>
      <protection locked="0"/>
    </xf>
    <xf numFmtId="3" fontId="5" fillId="0" borderId="19" xfId="57" applyNumberFormat="1" applyFont="1" applyFill="1" applyBorder="1" applyAlignment="1" applyProtection="1">
      <alignment horizontal="center"/>
      <protection locked="0"/>
    </xf>
    <xf numFmtId="3" fontId="5" fillId="0" borderId="20" xfId="57" applyNumberFormat="1" applyFont="1" applyFill="1" applyBorder="1" applyAlignment="1" applyProtection="1">
      <alignment horizontal="center"/>
      <protection locked="0"/>
    </xf>
    <xf numFmtId="3" fontId="1" fillId="0" borderId="0" xfId="57" applyNumberFormat="1" applyFont="1" applyFill="1" applyProtection="1">
      <alignment/>
      <protection locked="0"/>
    </xf>
    <xf numFmtId="3" fontId="0" fillId="0" borderId="0" xfId="57" applyNumberFormat="1" applyFont="1" applyFill="1" applyProtection="1">
      <alignment/>
      <protection locked="0"/>
    </xf>
    <xf numFmtId="3" fontId="0" fillId="33" borderId="0" xfId="57" applyNumberFormat="1" applyFont="1" applyFill="1" applyProtection="1">
      <alignment/>
      <protection locked="0"/>
    </xf>
    <xf numFmtId="3" fontId="0" fillId="33" borderId="0" xfId="57" applyNumberFormat="1" applyFill="1" applyProtection="1">
      <alignment/>
      <protection locked="0"/>
    </xf>
    <xf numFmtId="3" fontId="0" fillId="33" borderId="12" xfId="57" applyNumberFormat="1" applyFill="1" applyBorder="1" applyProtection="1">
      <alignment/>
      <protection locked="0"/>
    </xf>
    <xf numFmtId="3" fontId="0" fillId="33" borderId="13" xfId="57" applyNumberFormat="1" applyFill="1" applyBorder="1" applyProtection="1">
      <alignment/>
      <protection locked="0"/>
    </xf>
    <xf numFmtId="3" fontId="0" fillId="0" borderId="28" xfId="57" applyNumberFormat="1" applyFill="1" applyBorder="1" applyProtection="1">
      <alignment/>
      <protection locked="0"/>
    </xf>
    <xf numFmtId="3" fontId="0" fillId="0" borderId="29" xfId="57" applyNumberFormat="1" applyFill="1" applyBorder="1" applyProtection="1">
      <alignment/>
      <protection locked="0"/>
    </xf>
    <xf numFmtId="3" fontId="0" fillId="0" borderId="30" xfId="57" applyNumberFormat="1" applyFill="1" applyBorder="1" applyProtection="1">
      <alignment/>
      <protection locked="0"/>
    </xf>
    <xf numFmtId="3" fontId="0" fillId="0" borderId="22" xfId="57" applyNumberFormat="1" applyFill="1" applyBorder="1" applyProtection="1">
      <alignment/>
      <protection locked="0"/>
    </xf>
    <xf numFmtId="3" fontId="0" fillId="0" borderId="24" xfId="57" applyNumberFormat="1" applyFill="1" applyBorder="1" applyProtection="1">
      <alignment/>
      <protection locked="0"/>
    </xf>
    <xf numFmtId="3" fontId="0" fillId="0" borderId="25" xfId="57" applyNumberFormat="1" applyFill="1" applyBorder="1" applyProtection="1">
      <alignment/>
      <protection locked="0"/>
    </xf>
    <xf numFmtId="3" fontId="0" fillId="0" borderId="23" xfId="57" applyNumberFormat="1" applyFill="1" applyBorder="1" applyProtection="1">
      <alignment/>
      <protection locked="0"/>
    </xf>
    <xf numFmtId="3" fontId="0" fillId="0" borderId="21" xfId="57" applyNumberFormat="1" applyFill="1" applyBorder="1" applyProtection="1">
      <alignment/>
      <protection locked="0"/>
    </xf>
    <xf numFmtId="37" fontId="0" fillId="0" borderId="0" xfId="57" applyNumberFormat="1" applyFill="1" applyProtection="1">
      <alignment/>
      <protection locked="0"/>
    </xf>
    <xf numFmtId="37" fontId="0" fillId="9" borderId="0" xfId="57" applyNumberFormat="1" applyFill="1" applyProtection="1">
      <alignment/>
      <protection locked="0"/>
    </xf>
    <xf numFmtId="37" fontId="0" fillId="9" borderId="26" xfId="57" applyNumberFormat="1" applyFill="1" applyBorder="1" applyProtection="1">
      <alignment/>
      <protection locked="0"/>
    </xf>
    <xf numFmtId="3" fontId="4" fillId="0" borderId="14" xfId="57" applyNumberFormat="1" applyFont="1" applyFill="1" applyBorder="1" applyAlignment="1" applyProtection="1">
      <alignment horizontal="center"/>
      <protection locked="0"/>
    </xf>
    <xf numFmtId="3" fontId="4" fillId="0" borderId="15" xfId="57" applyNumberFormat="1" applyFont="1" applyFill="1" applyBorder="1" applyAlignment="1" applyProtection="1">
      <alignment horizontal="center"/>
      <protection locked="0"/>
    </xf>
    <xf numFmtId="3" fontId="4" fillId="0" borderId="16" xfId="57" applyNumberFormat="1" applyFont="1" applyFill="1" applyBorder="1" applyAlignment="1" applyProtection="1">
      <alignment horizontal="center"/>
      <protection locked="0"/>
    </xf>
    <xf numFmtId="3" fontId="4" fillId="0" borderId="14" xfId="57" applyNumberFormat="1" applyFont="1" applyFill="1" applyBorder="1" applyAlignment="1" applyProtection="1">
      <alignment horizontal="center"/>
      <protection/>
    </xf>
    <xf numFmtId="3" fontId="4" fillId="0" borderId="15" xfId="57" applyNumberFormat="1" applyFont="1" applyFill="1" applyBorder="1" applyAlignment="1" applyProtection="1">
      <alignment horizontal="center"/>
      <protection/>
    </xf>
    <xf numFmtId="3" fontId="4" fillId="0" borderId="16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G33" sqref="G33"/>
    </sheetView>
  </sheetViews>
  <sheetFormatPr defaultColWidth="9.33203125" defaultRowHeight="11.25"/>
  <cols>
    <col min="1" max="1" width="3" style="9" customWidth="1"/>
    <col min="2" max="2" width="30.16015625" style="9" customWidth="1"/>
    <col min="3" max="4" width="11.83203125" style="9" hidden="1" customWidth="1"/>
    <col min="5" max="5" width="11.16015625" style="9" hidden="1" customWidth="1"/>
    <col min="6" max="23" width="11.16015625" style="9" customWidth="1"/>
    <col min="24" max="26" width="11.16015625" style="15" customWidth="1"/>
    <col min="27" max="31" width="16.33203125" style="15" customWidth="1"/>
    <col min="32" max="32" width="16" style="15" customWidth="1"/>
    <col min="33" max="33" width="11.16015625" style="15" bestFit="1" customWidth="1"/>
    <col min="34" max="34" width="12.66015625" style="15" bestFit="1" customWidth="1"/>
    <col min="35" max="35" width="9.33203125" style="15" customWidth="1"/>
    <col min="36" max="36" width="11.33203125" style="15" customWidth="1"/>
    <col min="37" max="37" width="10.83203125" style="15" customWidth="1"/>
    <col min="38" max="38" width="12.33203125" style="15" customWidth="1"/>
    <col min="39" max="39" width="22.33203125" style="15" bestFit="1" customWidth="1"/>
    <col min="40" max="40" width="11" style="15" customWidth="1"/>
    <col min="41" max="41" width="93.5" style="15" bestFit="1" customWidth="1"/>
    <col min="42" max="82" width="9.33203125" style="15" customWidth="1"/>
    <col min="83" max="16384" width="9.33203125" style="9" customWidth="1"/>
  </cols>
  <sheetData>
    <row r="1" spans="1:20" ht="20.25">
      <c r="A1" s="33"/>
      <c r="B1" s="34" t="s">
        <v>26</v>
      </c>
      <c r="C1" s="35"/>
      <c r="D1" s="35"/>
      <c r="E1" s="35"/>
      <c r="F1" s="35"/>
      <c r="G1" s="36"/>
      <c r="H1" s="36"/>
      <c r="I1" s="33"/>
      <c r="J1" s="33"/>
      <c r="K1" s="37"/>
      <c r="L1" s="38"/>
      <c r="M1" s="33"/>
      <c r="N1" s="33"/>
      <c r="O1" s="39"/>
      <c r="P1" s="33"/>
      <c r="Q1" s="33"/>
      <c r="R1" s="33"/>
      <c r="S1" s="33"/>
      <c r="T1" s="33"/>
    </row>
    <row r="2" spans="1:15" ht="13.5" thickBot="1">
      <c r="A2" s="40"/>
      <c r="B2" s="41"/>
      <c r="C2" s="40"/>
      <c r="D2" s="42"/>
      <c r="E2" s="42"/>
      <c r="F2" s="43"/>
      <c r="O2" s="15"/>
    </row>
    <row r="3" spans="2:31" ht="15">
      <c r="B3" s="30" t="s">
        <v>21</v>
      </c>
      <c r="C3" s="11" t="s">
        <v>12</v>
      </c>
      <c r="D3" s="12"/>
      <c r="E3" s="32"/>
      <c r="F3" s="11" t="s">
        <v>13</v>
      </c>
      <c r="G3" s="12"/>
      <c r="H3" s="13"/>
      <c r="I3" s="12" t="s">
        <v>14</v>
      </c>
      <c r="J3" s="12"/>
      <c r="K3" s="13"/>
      <c r="L3" s="11" t="s">
        <v>15</v>
      </c>
      <c r="M3" s="12"/>
      <c r="N3" s="13"/>
      <c r="O3" s="11" t="s">
        <v>16</v>
      </c>
      <c r="P3" s="12"/>
      <c r="Q3" s="13"/>
      <c r="R3" s="92" t="s">
        <v>19</v>
      </c>
      <c r="S3" s="93"/>
      <c r="T3" s="94"/>
      <c r="U3" s="92" t="s">
        <v>17</v>
      </c>
      <c r="V3" s="93"/>
      <c r="W3" s="94"/>
      <c r="AE3" s="44"/>
    </row>
    <row r="4" spans="3:23" ht="12.75" thickBot="1">
      <c r="C4" s="16" t="s">
        <v>1</v>
      </c>
      <c r="D4" s="17" t="s">
        <v>2</v>
      </c>
      <c r="E4" s="17" t="s">
        <v>0</v>
      </c>
      <c r="F4" s="16" t="s">
        <v>27</v>
      </c>
      <c r="G4" s="17" t="s">
        <v>2</v>
      </c>
      <c r="H4" s="18" t="s">
        <v>0</v>
      </c>
      <c r="I4" s="17" t="s">
        <v>27</v>
      </c>
      <c r="J4" s="17" t="s">
        <v>2</v>
      </c>
      <c r="K4" s="18" t="s">
        <v>0</v>
      </c>
      <c r="L4" s="16" t="s">
        <v>27</v>
      </c>
      <c r="M4" s="17" t="s">
        <v>2</v>
      </c>
      <c r="N4" s="18" t="s">
        <v>0</v>
      </c>
      <c r="O4" s="16" t="s">
        <v>27</v>
      </c>
      <c r="P4" s="17" t="s">
        <v>2</v>
      </c>
      <c r="Q4" s="18" t="s">
        <v>0</v>
      </c>
      <c r="R4" s="16" t="s">
        <v>27</v>
      </c>
      <c r="S4" s="17" t="s">
        <v>2</v>
      </c>
      <c r="T4" s="18" t="s">
        <v>0</v>
      </c>
      <c r="U4" s="16" t="s">
        <v>27</v>
      </c>
      <c r="V4" s="17" t="s">
        <v>2</v>
      </c>
      <c r="W4" s="18" t="s">
        <v>0</v>
      </c>
    </row>
    <row r="5" spans="3:23" ht="12" thickBot="1">
      <c r="C5" s="19"/>
      <c r="D5" s="15"/>
      <c r="E5" s="15"/>
      <c r="F5" s="48"/>
      <c r="G5" s="49"/>
      <c r="H5" s="50"/>
      <c r="I5" s="15"/>
      <c r="J5" s="15"/>
      <c r="K5" s="21"/>
      <c r="L5" s="15"/>
      <c r="M5" s="15"/>
      <c r="N5" s="15"/>
      <c r="O5" s="22"/>
      <c r="P5" s="15"/>
      <c r="Q5" s="21"/>
      <c r="R5" s="15"/>
      <c r="S5" s="15"/>
      <c r="T5" s="20"/>
      <c r="U5" s="19"/>
      <c r="V5" s="15"/>
      <c r="W5" s="20"/>
    </row>
    <row r="6" spans="1:23" ht="11.25">
      <c r="A6" s="10" t="s">
        <v>3</v>
      </c>
      <c r="C6" s="48"/>
      <c r="D6" s="49"/>
      <c r="E6" s="49"/>
      <c r="F6" s="48"/>
      <c r="G6" s="49">
        <v>0</v>
      </c>
      <c r="H6" s="50"/>
      <c r="I6" s="49"/>
      <c r="J6" s="49"/>
      <c r="K6" s="51"/>
      <c r="L6" s="49"/>
      <c r="M6" s="49"/>
      <c r="N6" s="49"/>
      <c r="O6" s="52"/>
      <c r="P6" s="49"/>
      <c r="Q6" s="51"/>
      <c r="R6" s="49"/>
      <c r="S6" s="49"/>
      <c r="T6" s="50"/>
      <c r="U6" s="48"/>
      <c r="V6" s="49"/>
      <c r="W6" s="50"/>
    </row>
    <row r="7" spans="1:23" ht="11.25">
      <c r="A7" s="9">
        <v>1</v>
      </c>
      <c r="B7" s="9" t="s">
        <v>5</v>
      </c>
      <c r="C7" s="19">
        <v>0</v>
      </c>
      <c r="D7" s="15">
        <v>900000</v>
      </c>
      <c r="E7" s="20">
        <f>SUM(C7:D7)</f>
        <v>900000</v>
      </c>
      <c r="F7" s="19">
        <v>0</v>
      </c>
      <c r="G7" s="15">
        <v>2000000</v>
      </c>
      <c r="H7" s="20">
        <f>SUM(F7:G7)</f>
        <v>2000000</v>
      </c>
      <c r="I7" s="22">
        <v>0</v>
      </c>
      <c r="J7" s="15">
        <v>290000</v>
      </c>
      <c r="K7" s="21">
        <f>SUM(I7:J7)</f>
        <v>290000</v>
      </c>
      <c r="L7" s="15">
        <v>0</v>
      </c>
      <c r="M7" s="53">
        <v>345000</v>
      </c>
      <c r="N7" s="15">
        <f>SUM(L7:M7)</f>
        <v>345000</v>
      </c>
      <c r="O7" s="22">
        <v>0</v>
      </c>
      <c r="P7" s="15">
        <v>310000</v>
      </c>
      <c r="Q7" s="21">
        <f>SUM(O7:P7)</f>
        <v>310000</v>
      </c>
      <c r="R7" s="15">
        <v>0</v>
      </c>
      <c r="S7" s="15">
        <v>190000</v>
      </c>
      <c r="T7" s="20">
        <f>SUM(R7:S7)</f>
        <v>190000</v>
      </c>
      <c r="U7" s="19">
        <v>0</v>
      </c>
      <c r="V7" s="15">
        <v>0</v>
      </c>
      <c r="W7" s="20">
        <f>SUM(U7:V7)</f>
        <v>0</v>
      </c>
    </row>
    <row r="8" spans="1:23" ht="11.25">
      <c r="A8" s="9">
        <v>2</v>
      </c>
      <c r="B8" s="9" t="s">
        <v>6</v>
      </c>
      <c r="C8" s="19">
        <v>0</v>
      </c>
      <c r="D8" s="15">
        <v>424000</v>
      </c>
      <c r="E8" s="20">
        <f>SUM(C8:D8)</f>
        <v>424000</v>
      </c>
      <c r="F8" s="19">
        <v>0</v>
      </c>
      <c r="G8" s="15">
        <v>437000</v>
      </c>
      <c r="H8" s="20">
        <f>SUM(F8:G8)</f>
        <v>437000</v>
      </c>
      <c r="I8" s="22">
        <v>0</v>
      </c>
      <c r="J8" s="15">
        <v>170000</v>
      </c>
      <c r="K8" s="21">
        <f>SUM(I8:J8)</f>
        <v>170000</v>
      </c>
      <c r="L8" s="15">
        <v>0</v>
      </c>
      <c r="M8" s="15">
        <v>218000</v>
      </c>
      <c r="N8" s="15">
        <f>SUM(L8:M8)</f>
        <v>218000</v>
      </c>
      <c r="O8" s="22">
        <v>0</v>
      </c>
      <c r="P8" s="15">
        <v>325000</v>
      </c>
      <c r="Q8" s="21">
        <f>SUM(O8:P8)</f>
        <v>325000</v>
      </c>
      <c r="R8" s="15">
        <v>0</v>
      </c>
      <c r="S8" s="15">
        <v>605000</v>
      </c>
      <c r="T8" s="20">
        <f>SUM(R8:S8)</f>
        <v>605000</v>
      </c>
      <c r="U8" s="19">
        <v>0</v>
      </c>
      <c r="V8" s="15">
        <v>0</v>
      </c>
      <c r="W8" s="20">
        <f>SUM(U8:V8)</f>
        <v>0</v>
      </c>
    </row>
    <row r="9" spans="1:256" s="23" customFormat="1" ht="11.25">
      <c r="A9" s="54">
        <v>3</v>
      </c>
      <c r="B9" s="55" t="s">
        <v>18</v>
      </c>
      <c r="C9" s="56">
        <v>0</v>
      </c>
      <c r="D9" s="57">
        <v>0</v>
      </c>
      <c r="E9" s="58">
        <f>SUM(C9:D9)</f>
        <v>0</v>
      </c>
      <c r="F9" s="56">
        <v>0</v>
      </c>
      <c r="G9" s="57">
        <v>0</v>
      </c>
      <c r="H9" s="58">
        <f>SUM(F9:G9)</f>
        <v>0</v>
      </c>
      <c r="I9" s="57">
        <v>0</v>
      </c>
      <c r="J9" s="57">
        <v>500000</v>
      </c>
      <c r="K9" s="59">
        <f>SUM(I9:J9)</f>
        <v>500000</v>
      </c>
      <c r="L9" s="57">
        <v>0</v>
      </c>
      <c r="M9" s="57">
        <v>0</v>
      </c>
      <c r="N9" s="57">
        <f>SUM(L9:M9)</f>
        <v>0</v>
      </c>
      <c r="O9" s="60">
        <v>0</v>
      </c>
      <c r="P9" s="57">
        <v>0</v>
      </c>
      <c r="Q9" s="59">
        <f>SUM(O9:P9)</f>
        <v>0</v>
      </c>
      <c r="R9" s="57">
        <v>0</v>
      </c>
      <c r="S9" s="57">
        <v>0</v>
      </c>
      <c r="T9" s="58">
        <f>SUM(R9:S9)</f>
        <v>0</v>
      </c>
      <c r="U9" s="56">
        <v>0</v>
      </c>
      <c r="V9" s="57">
        <v>0</v>
      </c>
      <c r="W9" s="58">
        <f>SUM(U9:V9)</f>
        <v>0</v>
      </c>
      <c r="X9" s="15"/>
      <c r="Y9" s="15"/>
      <c r="Z9" s="15"/>
      <c r="AA9" s="15"/>
      <c r="AB9" s="15"/>
      <c r="AC9" s="15"/>
      <c r="AD9" s="9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2:31" ht="12" thickBot="1">
      <c r="B10" s="9" t="s">
        <v>4</v>
      </c>
      <c r="C10" s="24">
        <f aca="true" t="shared" si="0" ref="C10:T10">SUM(C7:C9)</f>
        <v>0</v>
      </c>
      <c r="D10" s="25">
        <f t="shared" si="0"/>
        <v>1324000</v>
      </c>
      <c r="E10" s="25">
        <f t="shared" si="0"/>
        <v>1324000</v>
      </c>
      <c r="F10" s="45">
        <f t="shared" si="0"/>
        <v>0</v>
      </c>
      <c r="G10" s="46">
        <f t="shared" si="0"/>
        <v>2437000</v>
      </c>
      <c r="H10" s="47">
        <f t="shared" si="0"/>
        <v>2437000</v>
      </c>
      <c r="I10" s="25">
        <f t="shared" si="0"/>
        <v>0</v>
      </c>
      <c r="J10" s="25">
        <f t="shared" si="0"/>
        <v>960000</v>
      </c>
      <c r="K10" s="31">
        <f t="shared" si="0"/>
        <v>960000</v>
      </c>
      <c r="L10" s="25">
        <f t="shared" si="0"/>
        <v>0</v>
      </c>
      <c r="M10" s="25">
        <f t="shared" si="0"/>
        <v>563000</v>
      </c>
      <c r="N10" s="25">
        <f t="shared" si="0"/>
        <v>563000</v>
      </c>
      <c r="O10" s="28">
        <f t="shared" si="0"/>
        <v>0</v>
      </c>
      <c r="P10" s="25">
        <f t="shared" si="0"/>
        <v>635000</v>
      </c>
      <c r="Q10" s="27">
        <f t="shared" si="0"/>
        <v>635000</v>
      </c>
      <c r="R10" s="25">
        <f t="shared" si="0"/>
        <v>0</v>
      </c>
      <c r="S10" s="25">
        <f t="shared" si="0"/>
        <v>795000</v>
      </c>
      <c r="T10" s="26">
        <f t="shared" si="0"/>
        <v>795000</v>
      </c>
      <c r="U10" s="25">
        <f>SUM(U7:U9)</f>
        <v>0</v>
      </c>
      <c r="V10" s="25">
        <f>SUM(V7:V9)</f>
        <v>0</v>
      </c>
      <c r="W10" s="26">
        <f>SUM(W7:W9)</f>
        <v>0</v>
      </c>
      <c r="AE10" s="24"/>
    </row>
    <row r="11" spans="2:26" ht="11.25">
      <c r="B11" s="9" t="s">
        <v>42</v>
      </c>
      <c r="F11" s="9">
        <f>F10</f>
        <v>0</v>
      </c>
      <c r="G11" s="9">
        <f>G10</f>
        <v>2437000</v>
      </c>
      <c r="I11" s="9">
        <f>F11+I10</f>
        <v>0</v>
      </c>
      <c r="J11" s="9">
        <f>G11+J10</f>
        <v>3397000</v>
      </c>
      <c r="K11" s="14"/>
      <c r="L11" s="9">
        <f>I11+L10</f>
        <v>0</v>
      </c>
      <c r="M11" s="9">
        <f>J11+M10</f>
        <v>3960000</v>
      </c>
      <c r="O11" s="9">
        <f>L11+O10</f>
        <v>0</v>
      </c>
      <c r="P11" s="9">
        <f>M11+P10</f>
        <v>4595000</v>
      </c>
      <c r="R11" s="9">
        <f>O11+R10</f>
        <v>0</v>
      </c>
      <c r="S11" s="29">
        <f>P11+S10</f>
        <v>5390000</v>
      </c>
      <c r="T11" s="9" t="s">
        <v>41</v>
      </c>
      <c r="X11" s="15">
        <f>F10+I10+L10+O10+R10</f>
        <v>0</v>
      </c>
      <c r="Y11" s="15">
        <f>G10+J10+M10+P10+S10</f>
        <v>5390000</v>
      </c>
      <c r="Z11" s="15" t="s">
        <v>11</v>
      </c>
    </row>
    <row r="12" ht="11.25">
      <c r="K12" s="15"/>
    </row>
    <row r="13" ht="12" thickBot="1"/>
    <row r="14" spans="1:26" ht="12.75">
      <c r="A14" s="61"/>
      <c r="B14" s="61"/>
      <c r="C14" s="62"/>
      <c r="D14" s="62"/>
      <c r="E14" s="63"/>
      <c r="F14" s="64" t="s">
        <v>7</v>
      </c>
      <c r="G14" s="65"/>
      <c r="H14" s="66"/>
      <c r="I14" s="65" t="s">
        <v>8</v>
      </c>
      <c r="J14" s="65"/>
      <c r="K14" s="66"/>
      <c r="L14" s="64" t="s">
        <v>9</v>
      </c>
      <c r="M14" s="65"/>
      <c r="N14" s="66"/>
      <c r="O14" s="64" t="s">
        <v>10</v>
      </c>
      <c r="P14" s="65"/>
      <c r="Q14" s="66"/>
      <c r="R14" s="89" t="s">
        <v>20</v>
      </c>
      <c r="S14" s="90"/>
      <c r="T14" s="91"/>
      <c r="U14" s="89" t="s">
        <v>23</v>
      </c>
      <c r="V14" s="90"/>
      <c r="W14" s="91"/>
      <c r="X14" s="89" t="s">
        <v>24</v>
      </c>
      <c r="Y14" s="90"/>
      <c r="Z14" s="91"/>
    </row>
    <row r="15" spans="1:26" ht="15.75" thickBot="1">
      <c r="A15" s="61"/>
      <c r="B15" s="67" t="s">
        <v>22</v>
      </c>
      <c r="C15" s="68"/>
      <c r="D15" s="68"/>
      <c r="E15" s="68"/>
      <c r="F15" s="69" t="s">
        <v>27</v>
      </c>
      <c r="G15" s="70" t="s">
        <v>2</v>
      </c>
      <c r="H15" s="71" t="s">
        <v>0</v>
      </c>
      <c r="I15" s="69" t="s">
        <v>27</v>
      </c>
      <c r="J15" s="70" t="s">
        <v>2</v>
      </c>
      <c r="K15" s="71" t="s">
        <v>0</v>
      </c>
      <c r="L15" s="69" t="s">
        <v>27</v>
      </c>
      <c r="M15" s="70" t="s">
        <v>2</v>
      </c>
      <c r="N15" s="71" t="s">
        <v>0</v>
      </c>
      <c r="O15" s="69" t="s">
        <v>27</v>
      </c>
      <c r="P15" s="70" t="s">
        <v>2</v>
      </c>
      <c r="Q15" s="71" t="s">
        <v>0</v>
      </c>
      <c r="R15" s="69" t="s">
        <v>27</v>
      </c>
      <c r="S15" s="70" t="s">
        <v>2</v>
      </c>
      <c r="T15" s="71" t="s">
        <v>0</v>
      </c>
      <c r="U15" s="69" t="s">
        <v>27</v>
      </c>
      <c r="V15" s="70" t="s">
        <v>2</v>
      </c>
      <c r="W15" s="71" t="s">
        <v>0</v>
      </c>
      <c r="X15" s="69" t="s">
        <v>27</v>
      </c>
      <c r="Y15" s="70" t="s">
        <v>2</v>
      </c>
      <c r="Z15" s="71" t="s">
        <v>0</v>
      </c>
    </row>
    <row r="16" spans="1:26" ht="11.25">
      <c r="A16" s="61"/>
      <c r="B16" s="61"/>
      <c r="C16" s="2"/>
      <c r="D16" s="2"/>
      <c r="E16" s="2"/>
      <c r="F16" s="1"/>
      <c r="G16" s="2"/>
      <c r="H16" s="3"/>
      <c r="I16" s="2"/>
      <c r="J16" s="2"/>
      <c r="K16" s="4"/>
      <c r="L16" s="2"/>
      <c r="M16" s="2"/>
      <c r="N16" s="2"/>
      <c r="O16" s="5"/>
      <c r="P16" s="2"/>
      <c r="Q16" s="4"/>
      <c r="R16" s="2"/>
      <c r="S16" s="2"/>
      <c r="T16" s="3"/>
      <c r="U16" s="1"/>
      <c r="V16" s="2"/>
      <c r="W16" s="3"/>
      <c r="X16" s="1"/>
      <c r="Y16" s="2"/>
      <c r="Z16" s="3"/>
    </row>
    <row r="17" spans="1:26" ht="11.25">
      <c r="A17" s="72" t="str">
        <f>A6</f>
        <v>Monona Terrace</v>
      </c>
      <c r="B17" s="61"/>
      <c r="C17" s="2"/>
      <c r="D17" s="2"/>
      <c r="E17" s="2"/>
      <c r="F17" s="1"/>
      <c r="G17" s="2"/>
      <c r="H17" s="3"/>
      <c r="I17" s="2"/>
      <c r="J17" s="2"/>
      <c r="K17" s="4"/>
      <c r="L17" s="2"/>
      <c r="M17" s="2"/>
      <c r="N17" s="2"/>
      <c r="O17" s="5"/>
      <c r="P17" s="2"/>
      <c r="Q17" s="4"/>
      <c r="R17" s="2"/>
      <c r="S17" s="2"/>
      <c r="T17" s="3"/>
      <c r="U17" s="1"/>
      <c r="V17" s="2"/>
      <c r="W17" s="3"/>
      <c r="X17" s="1"/>
      <c r="Y17" s="2"/>
      <c r="Z17" s="3"/>
    </row>
    <row r="18" spans="1:26" ht="11.25">
      <c r="A18" s="73">
        <f>A7</f>
        <v>1</v>
      </c>
      <c r="B18" s="73" t="str">
        <f>B7</f>
        <v>Building and Building Improvements</v>
      </c>
      <c r="C18" s="2"/>
      <c r="D18" s="2"/>
      <c r="E18" s="2"/>
      <c r="F18" s="1">
        <f aca="true" t="shared" si="1" ref="F18:G20">F7</f>
        <v>0</v>
      </c>
      <c r="G18" s="2">
        <v>2000000</v>
      </c>
      <c r="H18" s="3">
        <f>SUM(F18:G18)</f>
        <v>2000000</v>
      </c>
      <c r="I18" s="2">
        <f>I7</f>
        <v>0</v>
      </c>
      <c r="J18" s="2">
        <f>243700+335000</f>
        <v>578700</v>
      </c>
      <c r="K18" s="4">
        <f>SUM(I18:J18)</f>
        <v>578700</v>
      </c>
      <c r="L18" s="2">
        <f aca="true" t="shared" si="2" ref="L18:M20">+L7</f>
        <v>0</v>
      </c>
      <c r="M18" s="2">
        <f>+M7</f>
        <v>345000</v>
      </c>
      <c r="N18" s="2">
        <f>SUM(L18:M18)</f>
        <v>345000</v>
      </c>
      <c r="O18" s="5">
        <f aca="true" t="shared" si="3" ref="O18:P20">+O7</f>
        <v>0</v>
      </c>
      <c r="P18" s="2">
        <f t="shared" si="3"/>
        <v>310000</v>
      </c>
      <c r="Q18" s="4">
        <f>SUM(O18:P18)</f>
        <v>310000</v>
      </c>
      <c r="R18" s="2">
        <f>R7</f>
        <v>0</v>
      </c>
      <c r="S18" s="2">
        <f>+S7</f>
        <v>190000</v>
      </c>
      <c r="T18" s="3">
        <f>SUM(R18:S18)</f>
        <v>190000</v>
      </c>
      <c r="U18" s="1">
        <v>0</v>
      </c>
      <c r="V18" s="2">
        <f>940000+250000</f>
        <v>1190000</v>
      </c>
      <c r="W18" s="3">
        <f>U18+V18</f>
        <v>1190000</v>
      </c>
      <c r="X18" s="1">
        <v>0</v>
      </c>
      <c r="Y18" s="2">
        <v>0</v>
      </c>
      <c r="Z18" s="3">
        <f>X18+Y18</f>
        <v>0</v>
      </c>
    </row>
    <row r="19" spans="1:26" ht="11.25">
      <c r="A19" s="73">
        <f>A8</f>
        <v>2</v>
      </c>
      <c r="B19" s="73" t="str">
        <f>B8</f>
        <v>Machinery and Other Equipment</v>
      </c>
      <c r="C19" s="2"/>
      <c r="D19" s="2"/>
      <c r="E19" s="2"/>
      <c r="F19" s="1">
        <f t="shared" si="1"/>
        <v>0</v>
      </c>
      <c r="G19" s="2">
        <v>437000</v>
      </c>
      <c r="H19" s="3">
        <f>SUM(F19:G19)</f>
        <v>437000</v>
      </c>
      <c r="I19" s="2">
        <f>I8</f>
        <v>0</v>
      </c>
      <c r="J19" s="2">
        <v>240000</v>
      </c>
      <c r="K19" s="4">
        <f>SUM(I19:J19)</f>
        <v>240000</v>
      </c>
      <c r="L19" s="2">
        <f t="shared" si="2"/>
        <v>0</v>
      </c>
      <c r="M19" s="2">
        <f>+M8-45000</f>
        <v>173000</v>
      </c>
      <c r="N19" s="2">
        <f>SUM(L19:M19)</f>
        <v>173000</v>
      </c>
      <c r="O19" s="5">
        <f t="shared" si="3"/>
        <v>0</v>
      </c>
      <c r="P19" s="2">
        <v>325000</v>
      </c>
      <c r="Q19" s="4">
        <f>SUM(O19:P19)</f>
        <v>325000</v>
      </c>
      <c r="R19" s="2">
        <f>R8</f>
        <v>0</v>
      </c>
      <c r="S19" s="2">
        <f>+S8-380000</f>
        <v>225000</v>
      </c>
      <c r="T19" s="3">
        <f>SUM(R19:S19)</f>
        <v>225000</v>
      </c>
      <c r="U19" s="1">
        <v>0</v>
      </c>
      <c r="V19" s="2">
        <v>595000</v>
      </c>
      <c r="W19" s="3">
        <f>U19+V19</f>
        <v>595000</v>
      </c>
      <c r="X19" s="1">
        <v>0</v>
      </c>
      <c r="Y19" s="2">
        <v>0</v>
      </c>
      <c r="Z19" s="3">
        <f>X19+Y19</f>
        <v>0</v>
      </c>
    </row>
    <row r="20" spans="1:26" ht="11.25">
      <c r="A20" s="74">
        <f>A9</f>
        <v>3</v>
      </c>
      <c r="B20" s="75" t="str">
        <f>B9</f>
        <v>Bike Path Resurfacing</v>
      </c>
      <c r="C20" s="6"/>
      <c r="D20" s="7"/>
      <c r="E20" s="8"/>
      <c r="F20" s="6">
        <f t="shared" si="1"/>
        <v>0</v>
      </c>
      <c r="G20" s="7">
        <f t="shared" si="1"/>
        <v>0</v>
      </c>
      <c r="H20" s="8">
        <f>SUM(F20:G20)</f>
        <v>0</v>
      </c>
      <c r="I20" s="7">
        <f>I9</f>
        <v>0</v>
      </c>
      <c r="J20" s="7"/>
      <c r="K20" s="76">
        <f>SUM(I20:J20)</f>
        <v>0</v>
      </c>
      <c r="L20" s="7">
        <f t="shared" si="2"/>
        <v>0</v>
      </c>
      <c r="M20" s="7">
        <f t="shared" si="2"/>
        <v>0</v>
      </c>
      <c r="N20" s="7">
        <f>SUM(L20:M20)</f>
        <v>0</v>
      </c>
      <c r="O20" s="77">
        <f t="shared" si="3"/>
        <v>0</v>
      </c>
      <c r="P20" s="7"/>
      <c r="Q20" s="76">
        <f>SUM(O20:P20)</f>
        <v>0</v>
      </c>
      <c r="R20" s="7">
        <f>R9</f>
        <v>0</v>
      </c>
      <c r="S20" s="7"/>
      <c r="T20" s="8">
        <f>SUM(R20:S20)</f>
        <v>0</v>
      </c>
      <c r="U20" s="6">
        <v>0</v>
      </c>
      <c r="V20" s="7">
        <v>50000</v>
      </c>
      <c r="W20" s="8">
        <f>U20+V20</f>
        <v>50000</v>
      </c>
      <c r="X20" s="6">
        <v>0</v>
      </c>
      <c r="Y20" s="7">
        <v>0</v>
      </c>
      <c r="Z20" s="8">
        <f>X20+Y20</f>
        <v>0</v>
      </c>
    </row>
    <row r="21" spans="1:26" ht="12" thickBot="1">
      <c r="A21" s="61"/>
      <c r="B21" s="61" t="s">
        <v>4</v>
      </c>
      <c r="C21" s="2"/>
      <c r="D21" s="2"/>
      <c r="E21" s="2"/>
      <c r="F21" s="78">
        <f aca="true" t="shared" si="4" ref="F21:Z21">SUM(F18:F20)</f>
        <v>0</v>
      </c>
      <c r="G21" s="79">
        <f t="shared" si="4"/>
        <v>2437000</v>
      </c>
      <c r="H21" s="80">
        <f t="shared" si="4"/>
        <v>2437000</v>
      </c>
      <c r="I21" s="81">
        <f t="shared" si="4"/>
        <v>0</v>
      </c>
      <c r="J21" s="81">
        <f t="shared" si="4"/>
        <v>818700</v>
      </c>
      <c r="K21" s="82">
        <f t="shared" si="4"/>
        <v>818700</v>
      </c>
      <c r="L21" s="81">
        <f t="shared" si="4"/>
        <v>0</v>
      </c>
      <c r="M21" s="81">
        <f t="shared" si="4"/>
        <v>518000</v>
      </c>
      <c r="N21" s="81">
        <f t="shared" si="4"/>
        <v>518000</v>
      </c>
      <c r="O21" s="83">
        <f t="shared" si="4"/>
        <v>0</v>
      </c>
      <c r="P21" s="81">
        <f t="shared" si="4"/>
        <v>635000</v>
      </c>
      <c r="Q21" s="82">
        <f t="shared" si="4"/>
        <v>635000</v>
      </c>
      <c r="R21" s="81">
        <f t="shared" si="4"/>
        <v>0</v>
      </c>
      <c r="S21" s="81">
        <f t="shared" si="4"/>
        <v>415000</v>
      </c>
      <c r="T21" s="84">
        <f t="shared" si="4"/>
        <v>415000</v>
      </c>
      <c r="U21" s="85">
        <f t="shared" si="4"/>
        <v>0</v>
      </c>
      <c r="V21" s="81">
        <f t="shared" si="4"/>
        <v>1835000</v>
      </c>
      <c r="W21" s="84">
        <f t="shared" si="4"/>
        <v>1835000</v>
      </c>
      <c r="X21" s="85">
        <f t="shared" si="4"/>
        <v>0</v>
      </c>
      <c r="Y21" s="81">
        <f t="shared" si="4"/>
        <v>0</v>
      </c>
      <c r="Z21" s="84">
        <f t="shared" si="4"/>
        <v>0</v>
      </c>
    </row>
    <row r="22" spans="1:26" ht="11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2"/>
      <c r="Y22" s="2"/>
      <c r="Z22" s="2"/>
    </row>
    <row r="23" spans="1:26" ht="11.25">
      <c r="A23" s="61"/>
      <c r="B23" s="61" t="s">
        <v>39</v>
      </c>
      <c r="C23" s="61"/>
      <c r="D23" s="61"/>
      <c r="E23" s="61"/>
      <c r="F23" s="61">
        <f>F21</f>
        <v>0</v>
      </c>
      <c r="G23" s="61">
        <f>G21</f>
        <v>2437000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2"/>
      <c r="Y23" s="2"/>
      <c r="Z23" s="2"/>
    </row>
    <row r="24" spans="1:26" ht="11.25">
      <c r="A24" s="61"/>
      <c r="B24" s="61" t="s">
        <v>38</v>
      </c>
      <c r="C24" s="61"/>
      <c r="D24" s="61"/>
      <c r="E24" s="61"/>
      <c r="F24" s="61">
        <v>0</v>
      </c>
      <c r="G24" s="61">
        <v>0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2"/>
      <c r="Y24" s="2"/>
      <c r="Z24" s="2"/>
    </row>
    <row r="25" spans="1:26" ht="11.25">
      <c r="A25" s="61"/>
      <c r="B25" s="61" t="s">
        <v>40</v>
      </c>
      <c r="C25" s="61"/>
      <c r="D25" s="61"/>
      <c r="E25" s="61"/>
      <c r="F25" s="61">
        <f>SUM(F23:F24)</f>
        <v>0</v>
      </c>
      <c r="G25" s="61">
        <f>SUM(G23:G24)</f>
        <v>2437000</v>
      </c>
      <c r="H25" s="61"/>
      <c r="I25" s="61">
        <f>F25+I21</f>
        <v>0</v>
      </c>
      <c r="J25" s="61">
        <f>G25+J21</f>
        <v>3255700</v>
      </c>
      <c r="K25" s="61"/>
      <c r="L25" s="61">
        <f>I25+L21</f>
        <v>0</v>
      </c>
      <c r="M25" s="61">
        <f>J25+M21</f>
        <v>3773700</v>
      </c>
      <c r="N25" s="61"/>
      <c r="O25" s="61">
        <f>L25+O21</f>
        <v>0</v>
      </c>
      <c r="P25" s="61">
        <f>M25+P21</f>
        <v>4408700</v>
      </c>
      <c r="Q25" s="61"/>
      <c r="R25" s="86">
        <f>O25+R21</f>
        <v>0</v>
      </c>
      <c r="S25" s="86">
        <f>P25+S21</f>
        <v>4823700</v>
      </c>
      <c r="T25" s="61"/>
      <c r="U25" s="61"/>
      <c r="V25" s="61"/>
      <c r="W25" s="61"/>
      <c r="X25" s="2">
        <f>F21+I21+L21+O21+R21+F24</f>
        <v>0</v>
      </c>
      <c r="Y25" s="2">
        <f>G21+J21+M21+P21+S21+G24</f>
        <v>4823700</v>
      </c>
      <c r="Z25" s="2" t="s">
        <v>11</v>
      </c>
    </row>
    <row r="26" spans="1:26" ht="11.25">
      <c r="A26" s="61"/>
      <c r="B26" s="61" t="s">
        <v>25</v>
      </c>
      <c r="C26" s="61"/>
      <c r="D26" s="61"/>
      <c r="E26" s="61"/>
      <c r="F26" s="61">
        <f>F23-F11+F24</f>
        <v>0</v>
      </c>
      <c r="G26" s="61">
        <f>G23-G11+G24</f>
        <v>0</v>
      </c>
      <c r="H26" s="61"/>
      <c r="I26" s="61">
        <f>I25-I11</f>
        <v>0</v>
      </c>
      <c r="J26" s="61">
        <f>J25-J11</f>
        <v>-141300</v>
      </c>
      <c r="K26" s="86"/>
      <c r="L26" s="61">
        <f>L25-L11</f>
        <v>0</v>
      </c>
      <c r="M26" s="61">
        <f>M25-M11</f>
        <v>-186300</v>
      </c>
      <c r="N26" s="86"/>
      <c r="O26" s="61">
        <f>O25-O11</f>
        <v>0</v>
      </c>
      <c r="P26" s="61">
        <f>P25-P11</f>
        <v>-186300</v>
      </c>
      <c r="Q26" s="86"/>
      <c r="R26" s="61">
        <f>R25-R11</f>
        <v>0</v>
      </c>
      <c r="S26" s="87">
        <f>S25-S11</f>
        <v>-566300</v>
      </c>
      <c r="T26" s="61" t="s">
        <v>25</v>
      </c>
      <c r="U26" s="61"/>
      <c r="V26" s="61"/>
      <c r="W26" s="61"/>
      <c r="X26" s="2"/>
      <c r="Y26" s="2"/>
      <c r="Z26" s="2"/>
    </row>
    <row r="27" spans="1:26" ht="12" thickBo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2"/>
      <c r="Y27" s="2"/>
      <c r="Z27" s="2"/>
    </row>
    <row r="28" spans="1:26" ht="12.75">
      <c r="A28" s="61"/>
      <c r="B28" s="61"/>
      <c r="C28" s="62"/>
      <c r="D28" s="62"/>
      <c r="E28" s="63"/>
      <c r="F28" s="64" t="s">
        <v>32</v>
      </c>
      <c r="G28" s="65"/>
      <c r="H28" s="66"/>
      <c r="I28" s="65" t="s">
        <v>33</v>
      </c>
      <c r="J28" s="65"/>
      <c r="K28" s="66"/>
      <c r="L28" s="64" t="s">
        <v>34</v>
      </c>
      <c r="M28" s="65"/>
      <c r="N28" s="66"/>
      <c r="O28" s="64" t="s">
        <v>35</v>
      </c>
      <c r="P28" s="65"/>
      <c r="Q28" s="66"/>
      <c r="R28" s="89" t="s">
        <v>36</v>
      </c>
      <c r="S28" s="90"/>
      <c r="T28" s="91"/>
      <c r="U28" s="89" t="s">
        <v>37</v>
      </c>
      <c r="V28" s="90"/>
      <c r="W28" s="91"/>
      <c r="X28" s="89" t="s">
        <v>24</v>
      </c>
      <c r="Y28" s="90"/>
      <c r="Z28" s="91"/>
    </row>
    <row r="29" spans="1:26" ht="15.75" thickBot="1">
      <c r="A29" s="61"/>
      <c r="B29" s="67" t="s">
        <v>28</v>
      </c>
      <c r="C29" s="68"/>
      <c r="D29" s="68"/>
      <c r="E29" s="68"/>
      <c r="F29" s="69" t="s">
        <v>27</v>
      </c>
      <c r="G29" s="70" t="s">
        <v>2</v>
      </c>
      <c r="H29" s="71" t="s">
        <v>0</v>
      </c>
      <c r="I29" s="69" t="s">
        <v>27</v>
      </c>
      <c r="J29" s="70" t="s">
        <v>2</v>
      </c>
      <c r="K29" s="71" t="s">
        <v>0</v>
      </c>
      <c r="L29" s="69" t="s">
        <v>27</v>
      </c>
      <c r="M29" s="70" t="s">
        <v>2</v>
      </c>
      <c r="N29" s="71" t="s">
        <v>0</v>
      </c>
      <c r="O29" s="69" t="s">
        <v>27</v>
      </c>
      <c r="P29" s="70" t="s">
        <v>2</v>
      </c>
      <c r="Q29" s="71" t="s">
        <v>0</v>
      </c>
      <c r="R29" s="69" t="s">
        <v>27</v>
      </c>
      <c r="S29" s="70" t="s">
        <v>2</v>
      </c>
      <c r="T29" s="71" t="s">
        <v>0</v>
      </c>
      <c r="U29" s="69" t="s">
        <v>27</v>
      </c>
      <c r="V29" s="70" t="s">
        <v>2</v>
      </c>
      <c r="W29" s="71" t="s">
        <v>0</v>
      </c>
      <c r="X29" s="69" t="s">
        <v>27</v>
      </c>
      <c r="Y29" s="70" t="s">
        <v>2</v>
      </c>
      <c r="Z29" s="71" t="s">
        <v>0</v>
      </c>
    </row>
    <row r="30" spans="1:26" ht="11.25">
      <c r="A30" s="61"/>
      <c r="B30" s="61"/>
      <c r="C30" s="2"/>
      <c r="D30" s="2"/>
      <c r="E30" s="2"/>
      <c r="F30" s="1"/>
      <c r="G30" s="2"/>
      <c r="H30" s="3"/>
      <c r="I30" s="2"/>
      <c r="J30" s="2"/>
      <c r="K30" s="4"/>
      <c r="L30" s="2"/>
      <c r="M30" s="2"/>
      <c r="N30" s="2"/>
      <c r="O30" s="5"/>
      <c r="P30" s="2"/>
      <c r="Q30" s="4"/>
      <c r="R30" s="2"/>
      <c r="S30" s="2"/>
      <c r="T30" s="3"/>
      <c r="U30" s="1"/>
      <c r="V30" s="2"/>
      <c r="W30" s="3"/>
      <c r="X30" s="1"/>
      <c r="Y30" s="2"/>
      <c r="Z30" s="3"/>
    </row>
    <row r="31" spans="1:26" ht="11.25">
      <c r="A31" s="72" t="str">
        <f>A17</f>
        <v>Monona Terrace</v>
      </c>
      <c r="B31" s="61"/>
      <c r="C31" s="2"/>
      <c r="D31" s="2"/>
      <c r="E31" s="2"/>
      <c r="F31" s="1"/>
      <c r="G31" s="2"/>
      <c r="H31" s="3"/>
      <c r="I31" s="2"/>
      <c r="J31" s="2"/>
      <c r="K31" s="4"/>
      <c r="L31" s="2"/>
      <c r="M31" s="2"/>
      <c r="N31" s="2"/>
      <c r="O31" s="5"/>
      <c r="P31" s="2"/>
      <c r="Q31" s="4"/>
      <c r="R31" s="2"/>
      <c r="S31" s="2"/>
      <c r="T31" s="3"/>
      <c r="U31" s="1"/>
      <c r="V31" s="2"/>
      <c r="W31" s="3"/>
      <c r="X31" s="1"/>
      <c r="Y31" s="2"/>
      <c r="Z31" s="3"/>
    </row>
    <row r="32" spans="1:26" ht="11.25">
      <c r="A32" s="73">
        <f>A18</f>
        <v>1</v>
      </c>
      <c r="B32" s="73" t="str">
        <f>B18</f>
        <v>Building and Building Improvements</v>
      </c>
      <c r="C32" s="2"/>
      <c r="D32" s="2"/>
      <c r="E32" s="2"/>
      <c r="F32" s="1">
        <f aca="true" t="shared" si="5" ref="F32:G34">F18</f>
        <v>0</v>
      </c>
      <c r="G32" s="2">
        <f>G18-243700</f>
        <v>1756300</v>
      </c>
      <c r="H32" s="3">
        <f>SUM(F32:G32)</f>
        <v>1756300</v>
      </c>
      <c r="I32" s="2">
        <f aca="true" t="shared" si="6" ref="I32:J34">I18</f>
        <v>0</v>
      </c>
      <c r="J32" s="2">
        <f t="shared" si="6"/>
        <v>578700</v>
      </c>
      <c r="K32" s="4">
        <f>SUM(I32:J32)</f>
        <v>578700</v>
      </c>
      <c r="L32" s="2">
        <f aca="true" t="shared" si="7" ref="L32:M34">L18</f>
        <v>0</v>
      </c>
      <c r="M32" s="2">
        <f t="shared" si="7"/>
        <v>345000</v>
      </c>
      <c r="N32" s="2">
        <f>SUM(L32:M32)</f>
        <v>345000</v>
      </c>
      <c r="O32" s="5">
        <f>O18</f>
        <v>0</v>
      </c>
      <c r="P32" s="2">
        <f>+P18</f>
        <v>310000</v>
      </c>
      <c r="Q32" s="4">
        <f>SUM(O32:P32)</f>
        <v>310000</v>
      </c>
      <c r="R32" s="2">
        <f aca="true" t="shared" si="8" ref="R32:S34">R18</f>
        <v>0</v>
      </c>
      <c r="S32" s="2">
        <f t="shared" si="8"/>
        <v>190000</v>
      </c>
      <c r="T32" s="3">
        <f>SUM(R32:S32)</f>
        <v>190000</v>
      </c>
      <c r="U32" s="1">
        <v>0</v>
      </c>
      <c r="V32" s="2">
        <f>940000+250000</f>
        <v>1190000</v>
      </c>
      <c r="W32" s="3">
        <f>U32+V32</f>
        <v>1190000</v>
      </c>
      <c r="X32" s="1">
        <v>0</v>
      </c>
      <c r="Y32" s="2">
        <v>0</v>
      </c>
      <c r="Z32" s="3">
        <f>X32+Y32</f>
        <v>0</v>
      </c>
    </row>
    <row r="33" spans="1:26" ht="11.25">
      <c r="A33" s="73">
        <f>A19</f>
        <v>2</v>
      </c>
      <c r="B33" s="73" t="str">
        <f>B19</f>
        <v>Machinery and Other Equipment</v>
      </c>
      <c r="C33" s="2"/>
      <c r="D33" s="2"/>
      <c r="E33" s="2"/>
      <c r="F33" s="1">
        <f t="shared" si="5"/>
        <v>0</v>
      </c>
      <c r="G33" s="2">
        <f t="shared" si="5"/>
        <v>437000</v>
      </c>
      <c r="H33" s="3">
        <f>SUM(F33:G33)</f>
        <v>437000</v>
      </c>
      <c r="I33" s="2">
        <f t="shared" si="6"/>
        <v>0</v>
      </c>
      <c r="J33" s="2">
        <f t="shared" si="6"/>
        <v>240000</v>
      </c>
      <c r="K33" s="4">
        <f>SUM(I33:J33)</f>
        <v>240000</v>
      </c>
      <c r="L33" s="2">
        <f t="shared" si="7"/>
        <v>0</v>
      </c>
      <c r="M33" s="2">
        <f t="shared" si="7"/>
        <v>173000</v>
      </c>
      <c r="N33" s="2">
        <f>SUM(L33:M33)</f>
        <v>173000</v>
      </c>
      <c r="O33" s="5">
        <f>O19</f>
        <v>0</v>
      </c>
      <c r="P33" s="2">
        <f>+P19</f>
        <v>325000</v>
      </c>
      <c r="Q33" s="4">
        <f>SUM(O33:P33)</f>
        <v>325000</v>
      </c>
      <c r="R33" s="2">
        <f t="shared" si="8"/>
        <v>0</v>
      </c>
      <c r="S33" s="2">
        <f t="shared" si="8"/>
        <v>225000</v>
      </c>
      <c r="T33" s="3">
        <f>SUM(R33:S33)</f>
        <v>225000</v>
      </c>
      <c r="U33" s="1">
        <v>0</v>
      </c>
      <c r="V33" s="2">
        <v>595000</v>
      </c>
      <c r="W33" s="3">
        <f>U33+V33</f>
        <v>595000</v>
      </c>
      <c r="X33" s="1">
        <v>0</v>
      </c>
      <c r="Y33" s="2">
        <v>0</v>
      </c>
      <c r="Z33" s="3">
        <f>X33+Y33</f>
        <v>0</v>
      </c>
    </row>
    <row r="34" spans="1:26" ht="11.25">
      <c r="A34" s="74">
        <f>A20</f>
        <v>3</v>
      </c>
      <c r="B34" s="75" t="str">
        <f>B20</f>
        <v>Bike Path Resurfacing</v>
      </c>
      <c r="C34" s="6"/>
      <c r="D34" s="7"/>
      <c r="E34" s="8"/>
      <c r="F34" s="6">
        <f t="shared" si="5"/>
        <v>0</v>
      </c>
      <c r="G34" s="7">
        <f t="shared" si="5"/>
        <v>0</v>
      </c>
      <c r="H34" s="8">
        <f>SUM(F34:G34)</f>
        <v>0</v>
      </c>
      <c r="I34" s="7">
        <f t="shared" si="6"/>
        <v>0</v>
      </c>
      <c r="J34" s="7">
        <f t="shared" si="6"/>
        <v>0</v>
      </c>
      <c r="K34" s="76">
        <f>SUM(I34:J34)</f>
        <v>0</v>
      </c>
      <c r="L34" s="7">
        <f t="shared" si="7"/>
        <v>0</v>
      </c>
      <c r="M34" s="7">
        <f t="shared" si="7"/>
        <v>0</v>
      </c>
      <c r="N34" s="7">
        <f>SUM(L34:M34)</f>
        <v>0</v>
      </c>
      <c r="O34" s="77">
        <f>O20</f>
        <v>0</v>
      </c>
      <c r="P34" s="7">
        <f>+P20</f>
        <v>0</v>
      </c>
      <c r="Q34" s="76">
        <f>SUM(O34:P34)</f>
        <v>0</v>
      </c>
      <c r="R34" s="7">
        <f t="shared" si="8"/>
        <v>0</v>
      </c>
      <c r="S34" s="7">
        <f t="shared" si="8"/>
        <v>0</v>
      </c>
      <c r="T34" s="8">
        <f>SUM(R34:S34)</f>
        <v>0</v>
      </c>
      <c r="U34" s="6">
        <v>0</v>
      </c>
      <c r="V34" s="7">
        <v>50000</v>
      </c>
      <c r="W34" s="8">
        <f>U34+V34</f>
        <v>50000</v>
      </c>
      <c r="X34" s="6">
        <v>0</v>
      </c>
      <c r="Y34" s="7">
        <v>0</v>
      </c>
      <c r="Z34" s="8">
        <f>X34+Y34</f>
        <v>0</v>
      </c>
    </row>
    <row r="35" spans="1:26" ht="12" thickBot="1">
      <c r="A35" s="61"/>
      <c r="B35" s="61" t="s">
        <v>4</v>
      </c>
      <c r="C35" s="2"/>
      <c r="D35" s="2"/>
      <c r="E35" s="2"/>
      <c r="F35" s="78">
        <f aca="true" t="shared" si="9" ref="F35:Z35">SUM(F32:F34)</f>
        <v>0</v>
      </c>
      <c r="G35" s="79">
        <f t="shared" si="9"/>
        <v>2193300</v>
      </c>
      <c r="H35" s="80">
        <f t="shared" si="9"/>
        <v>2193300</v>
      </c>
      <c r="I35" s="81">
        <f t="shared" si="9"/>
        <v>0</v>
      </c>
      <c r="J35" s="81">
        <f t="shared" si="9"/>
        <v>818700</v>
      </c>
      <c r="K35" s="82">
        <f t="shared" si="9"/>
        <v>818700</v>
      </c>
      <c r="L35" s="81">
        <f t="shared" si="9"/>
        <v>0</v>
      </c>
      <c r="M35" s="81">
        <f t="shared" si="9"/>
        <v>518000</v>
      </c>
      <c r="N35" s="81">
        <f t="shared" si="9"/>
        <v>518000</v>
      </c>
      <c r="O35" s="83">
        <f t="shared" si="9"/>
        <v>0</v>
      </c>
      <c r="P35" s="81">
        <f t="shared" si="9"/>
        <v>635000</v>
      </c>
      <c r="Q35" s="82">
        <f t="shared" si="9"/>
        <v>635000</v>
      </c>
      <c r="R35" s="81">
        <f t="shared" si="9"/>
        <v>0</v>
      </c>
      <c r="S35" s="81">
        <f t="shared" si="9"/>
        <v>415000</v>
      </c>
      <c r="T35" s="84">
        <f t="shared" si="9"/>
        <v>415000</v>
      </c>
      <c r="U35" s="85">
        <f t="shared" si="9"/>
        <v>0</v>
      </c>
      <c r="V35" s="81">
        <f t="shared" si="9"/>
        <v>1835000</v>
      </c>
      <c r="W35" s="84">
        <f t="shared" si="9"/>
        <v>1835000</v>
      </c>
      <c r="X35" s="85">
        <f t="shared" si="9"/>
        <v>0</v>
      </c>
      <c r="Y35" s="81">
        <f t="shared" si="9"/>
        <v>0</v>
      </c>
      <c r="Z35" s="84">
        <f t="shared" si="9"/>
        <v>0</v>
      </c>
    </row>
    <row r="36" spans="1:26" ht="11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2"/>
      <c r="Y36" s="2"/>
      <c r="Z36" s="2"/>
    </row>
    <row r="37" spans="1:26" ht="11.25">
      <c r="A37" s="61"/>
      <c r="B37" s="61" t="s">
        <v>29</v>
      </c>
      <c r="C37" s="61"/>
      <c r="D37" s="61"/>
      <c r="E37" s="61"/>
      <c r="F37" s="61">
        <f>F10*0.9</f>
        <v>0</v>
      </c>
      <c r="G37" s="61">
        <f>G10*0.9</f>
        <v>2193300</v>
      </c>
      <c r="H37" s="61"/>
      <c r="I37" s="61">
        <f>I10*0.9</f>
        <v>0</v>
      </c>
      <c r="J37" s="61">
        <f>J10*0.9</f>
        <v>864000</v>
      </c>
      <c r="K37" s="61"/>
      <c r="L37" s="61">
        <f>L10*0.9</f>
        <v>0</v>
      </c>
      <c r="M37" s="61">
        <f>M10*0.9</f>
        <v>506700</v>
      </c>
      <c r="N37" s="61"/>
      <c r="O37" s="61">
        <f>O10*0.9</f>
        <v>0</v>
      </c>
      <c r="P37" s="61">
        <f>P10*0.9</f>
        <v>571500</v>
      </c>
      <c r="Q37" s="61"/>
      <c r="R37" s="86">
        <f>R10*0.9</f>
        <v>0</v>
      </c>
      <c r="S37" s="86">
        <f>S10*0.9</f>
        <v>715500</v>
      </c>
      <c r="T37" s="61"/>
      <c r="U37" s="61"/>
      <c r="V37" s="61"/>
      <c r="W37" s="61"/>
      <c r="X37" s="2"/>
      <c r="Y37" s="2"/>
      <c r="Z37" s="2"/>
    </row>
    <row r="38" spans="1:26" ht="11.25">
      <c r="A38" s="61"/>
      <c r="B38" s="61" t="s">
        <v>38</v>
      </c>
      <c r="C38" s="61"/>
      <c r="D38" s="61"/>
      <c r="E38" s="61"/>
      <c r="F38" s="61">
        <v>0</v>
      </c>
      <c r="G38" s="61">
        <v>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2"/>
    </row>
    <row r="39" spans="1:26" ht="11.25">
      <c r="A39" s="61"/>
      <c r="B39" s="61" t="s">
        <v>30</v>
      </c>
      <c r="C39" s="61"/>
      <c r="D39" s="61"/>
      <c r="E39" s="61"/>
      <c r="F39" s="61">
        <f>F35-F37+F38</f>
        <v>0</v>
      </c>
      <c r="G39" s="61">
        <f>G35-G37+G38</f>
        <v>0</v>
      </c>
      <c r="H39" s="86"/>
      <c r="I39" s="61">
        <f>I35-I37</f>
        <v>0</v>
      </c>
      <c r="J39" s="61">
        <f>J35-J37</f>
        <v>-45300</v>
      </c>
      <c r="K39" s="86"/>
      <c r="L39" s="61">
        <f>L35-L37</f>
        <v>0</v>
      </c>
      <c r="M39" s="61">
        <f>M35-M37</f>
        <v>11300</v>
      </c>
      <c r="N39" s="86"/>
      <c r="O39" s="61">
        <f>O35-O37</f>
        <v>0</v>
      </c>
      <c r="P39" s="61">
        <f>P35-P37</f>
        <v>63500</v>
      </c>
      <c r="Q39" s="86"/>
      <c r="R39" s="86">
        <f>R35-R37</f>
        <v>0</v>
      </c>
      <c r="S39" s="86">
        <f>S35-S37</f>
        <v>-300500</v>
      </c>
      <c r="T39" s="61"/>
      <c r="U39" s="61"/>
      <c r="V39" s="61"/>
      <c r="W39" s="61"/>
      <c r="X39" s="2">
        <f>-R11*0.9+F35+I35+L35+O35+R35+F38</f>
        <v>0</v>
      </c>
      <c r="Y39" s="2">
        <f>-S11*0.9+G35+J35+M35+P35+S35+G38</f>
        <v>-271000</v>
      </c>
      <c r="Z39" s="2" t="s">
        <v>11</v>
      </c>
    </row>
    <row r="40" spans="1:26" ht="11.25">
      <c r="A40" s="61"/>
      <c r="B40" s="61" t="s">
        <v>31</v>
      </c>
      <c r="C40" s="61"/>
      <c r="D40" s="61"/>
      <c r="E40" s="61"/>
      <c r="F40" s="61">
        <f>F39</f>
        <v>0</v>
      </c>
      <c r="G40" s="61">
        <f>G39</f>
        <v>0</v>
      </c>
      <c r="H40" s="86"/>
      <c r="I40" s="61">
        <f>F40+I39</f>
        <v>0</v>
      </c>
      <c r="J40" s="61">
        <f>G40+J39</f>
        <v>-45300</v>
      </c>
      <c r="K40" s="86"/>
      <c r="L40" s="61">
        <f>I40+L39</f>
        <v>0</v>
      </c>
      <c r="M40" s="61">
        <f>J40+M39</f>
        <v>-34000</v>
      </c>
      <c r="N40" s="86"/>
      <c r="O40" s="61">
        <f>L40+O39</f>
        <v>0</v>
      </c>
      <c r="P40" s="61">
        <f>M40+P39</f>
        <v>29500</v>
      </c>
      <c r="Q40" s="86"/>
      <c r="R40" s="61">
        <f>O40+R39</f>
        <v>0</v>
      </c>
      <c r="S40" s="88">
        <f>P40+S39</f>
        <v>-271000</v>
      </c>
      <c r="T40" s="61" t="s">
        <v>25</v>
      </c>
      <c r="U40" s="61"/>
      <c r="V40" s="61"/>
      <c r="W40" s="61"/>
      <c r="X40" s="2"/>
      <c r="Y40" s="2"/>
      <c r="Z40" s="2"/>
    </row>
  </sheetData>
  <sheetProtection password="CCDE" sheet="1" insertRows="0"/>
  <mergeCells count="8">
    <mergeCell ref="R14:T14"/>
    <mergeCell ref="U14:W14"/>
    <mergeCell ref="X14:Z14"/>
    <mergeCell ref="R3:T3"/>
    <mergeCell ref="U3:W3"/>
    <mergeCell ref="R28:T28"/>
    <mergeCell ref="U28:W28"/>
    <mergeCell ref="X28:Z28"/>
  </mergeCells>
  <printOptions horizontalCentered="1"/>
  <pageMargins left="0.25" right="0.25" top="0.3" bottom="0.3" header="0.3" footer="0.05"/>
  <pageSetup fitToHeight="1" fitToWidth="1" horizontalDpi="600" verticalDpi="600" orientation="landscape" paperSize="5" scale="72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mtkmh</cp:lastModifiedBy>
  <cp:lastPrinted>2013-06-18T13:26:41Z</cp:lastPrinted>
  <dcterms:created xsi:type="dcterms:W3CDTF">1999-07-07T18:23:48Z</dcterms:created>
  <dcterms:modified xsi:type="dcterms:W3CDTF">2013-06-18T13:59:45Z</dcterms:modified>
  <cp:category/>
  <cp:version/>
  <cp:contentType/>
  <cp:contentStatus/>
</cp:coreProperties>
</file>