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725" windowHeight="4455" tabRatio="526" activeTab="0"/>
  </bookViews>
  <sheets>
    <sheet name="Public Health" sheetId="1" r:id="rId1"/>
    <sheet name="Sheet8" sheetId="2" r:id="rId2"/>
    <sheet name="Sheet9" sheetId="3" r:id="rId3"/>
    <sheet name="Sheet10" sheetId="4" r:id="rId4"/>
    <sheet name="Sheet11" sheetId="5" r:id="rId5"/>
    <sheet name="Sheet12" sheetId="6" r:id="rId6"/>
    <sheet name="Sheet13" sheetId="7" r:id="rId7"/>
    <sheet name="Sheet14" sheetId="8" r:id="rId8"/>
    <sheet name="Sheet15" sheetId="9" r:id="rId9"/>
    <sheet name="Sheet16" sheetId="10" r:id="rId10"/>
  </sheets>
  <definedNames>
    <definedName name="Long_Range_Facilities_Planning_Committee">#REF!</definedName>
    <definedName name="_xlnm.Print_Area" localSheetId="0">'Public Health'!$A$1:$Z$52</definedName>
    <definedName name="_xlnm.Print_Titles" localSheetId="0">'Public Health'!$A:$B</definedName>
  </definedNames>
  <calcPr fullCalcOnLoad="1"/>
</workbook>
</file>

<file path=xl/sharedStrings.xml><?xml version="1.0" encoding="utf-8"?>
<sst xmlns="http://schemas.openxmlformats.org/spreadsheetml/2006/main" count="114" uniqueCount="47">
  <si>
    <t>Total</t>
  </si>
  <si>
    <t>G.O.</t>
  </si>
  <si>
    <t>Other</t>
  </si>
  <si>
    <t>Public Health:</t>
  </si>
  <si>
    <t xml:space="preserve">  Subtotal</t>
  </si>
  <si>
    <t>Computer Replacement</t>
  </si>
  <si>
    <t>2014 Requested</t>
  </si>
  <si>
    <t>2015 Requested</t>
  </si>
  <si>
    <t>2016 Requested</t>
  </si>
  <si>
    <t>2017 Requested</t>
  </si>
  <si>
    <t>Automated Multi-parameter Analyzer</t>
  </si>
  <si>
    <t>check</t>
  </si>
  <si>
    <t>2013 Adopted</t>
  </si>
  <si>
    <t>2014 Adopted</t>
  </si>
  <si>
    <t>2015 Adopted</t>
  </si>
  <si>
    <t>2016 Adopted</t>
  </si>
  <si>
    <t>2017 Adopted</t>
  </si>
  <si>
    <t>Post 2018 Notes</t>
  </si>
  <si>
    <t>Autoclave</t>
  </si>
  <si>
    <t>Remodeling of CCB 5th floor offices</t>
  </si>
  <si>
    <t>Remodel East Washington office</t>
  </si>
  <si>
    <t>Replacement of Laboratory Instruments</t>
  </si>
  <si>
    <t>Remodeling at International Lane Office</t>
  </si>
  <si>
    <t>2018 Adopted</t>
  </si>
  <si>
    <t>2018 Requested</t>
  </si>
  <si>
    <t>Adopted 2013 CIP</t>
  </si>
  <si>
    <t>Requested 2014 CIP</t>
  </si>
  <si>
    <t>2019 Requested</t>
  </si>
  <si>
    <t>Post 2019 Notes</t>
  </si>
  <si>
    <t>Over (Under) Cumulative Target</t>
  </si>
  <si>
    <t>2014 -2018 Adopted CIP, Requests, and 10% Reduction Plan</t>
  </si>
  <si>
    <t>Borrowing</t>
  </si>
  <si>
    <t>Cumulative Borrowing 2014 -2018</t>
  </si>
  <si>
    <t>Cumulative Borrowing Adopted CIP</t>
  </si>
  <si>
    <t>2014 CIP 90% Plan</t>
  </si>
  <si>
    <t>90% of Adopted CIP</t>
  </si>
  <si>
    <t>Over (Under) 90% Target</t>
  </si>
  <si>
    <t>Over (Under) Cumulative 90% Target</t>
  </si>
  <si>
    <t>2014 Plan</t>
  </si>
  <si>
    <t>2015 Plan</t>
  </si>
  <si>
    <t>2016 Plan</t>
  </si>
  <si>
    <t>2017 Plan</t>
  </si>
  <si>
    <t>2018 Plan</t>
  </si>
  <si>
    <t>2019 Plan</t>
  </si>
  <si>
    <t>Cumulative Borrow Requested</t>
  </si>
  <si>
    <t>Cumulative Net New Borrowing</t>
  </si>
  <si>
    <t>(Less 2013 to 2014 Reathorizations)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</si>
</sst>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D6F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3" fontId="0" fillId="0" borderId="10" xfId="55" applyNumberFormat="1" applyFill="1" applyBorder="1" applyProtection="1">
      <alignment/>
      <protection locked="0"/>
    </xf>
    <xf numFmtId="3" fontId="0" fillId="0" borderId="0" xfId="55" applyNumberFormat="1" applyFill="1" applyBorder="1" applyProtection="1">
      <alignment/>
      <protection locked="0"/>
    </xf>
    <xf numFmtId="3" fontId="0" fillId="0" borderId="11" xfId="55" applyNumberFormat="1" applyFill="1" applyBorder="1" applyProtection="1">
      <alignment/>
      <protection locked="0"/>
    </xf>
    <xf numFmtId="3" fontId="0" fillId="0" borderId="12" xfId="55" applyNumberFormat="1" applyFill="1" applyBorder="1" applyProtection="1">
      <alignment/>
      <protection locked="0"/>
    </xf>
    <xf numFmtId="3" fontId="0" fillId="0" borderId="13" xfId="55" applyNumberFormat="1" applyFill="1" applyBorder="1" applyProtection="1">
      <alignment/>
      <protection locked="0"/>
    </xf>
    <xf numFmtId="3" fontId="0" fillId="0" borderId="0" xfId="55" applyNumberFormat="1" applyFill="1" applyProtection="1">
      <alignment/>
      <protection/>
    </xf>
    <xf numFmtId="3" fontId="2" fillId="0" borderId="14" xfId="55" applyNumberFormat="1" applyFont="1" applyFill="1" applyBorder="1" applyAlignment="1" applyProtection="1">
      <alignment horizontal="centerContinuous"/>
      <protection/>
    </xf>
    <xf numFmtId="3" fontId="2" fillId="0" borderId="15" xfId="55" applyNumberFormat="1" applyFont="1" applyFill="1" applyBorder="1" applyAlignment="1" applyProtection="1">
      <alignment horizontal="centerContinuous"/>
      <protection/>
    </xf>
    <xf numFmtId="3" fontId="3" fillId="0" borderId="16" xfId="55" applyNumberFormat="1" applyFont="1" applyFill="1" applyBorder="1" applyAlignment="1" applyProtection="1">
      <alignment horizontal="centerContinuous"/>
      <protection/>
    </xf>
    <xf numFmtId="3" fontId="0" fillId="0" borderId="17" xfId="55" applyNumberFormat="1" applyFill="1" applyBorder="1" applyProtection="1">
      <alignment/>
      <protection/>
    </xf>
    <xf numFmtId="3" fontId="0" fillId="0" borderId="0" xfId="55" applyNumberFormat="1" applyFill="1" applyBorder="1" applyProtection="1">
      <alignment/>
      <protection/>
    </xf>
    <xf numFmtId="3" fontId="4" fillId="0" borderId="18" xfId="55" applyNumberFormat="1" applyFont="1" applyFill="1" applyBorder="1" applyAlignment="1" applyProtection="1">
      <alignment horizontal="center"/>
      <protection/>
    </xf>
    <xf numFmtId="3" fontId="4" fillId="0" borderId="19" xfId="55" applyNumberFormat="1" applyFont="1" applyFill="1" applyBorder="1" applyAlignment="1" applyProtection="1">
      <alignment horizontal="center"/>
      <protection/>
    </xf>
    <xf numFmtId="3" fontId="4" fillId="0" borderId="20" xfId="55" applyNumberFormat="1" applyFont="1" applyFill="1" applyBorder="1" applyAlignment="1" applyProtection="1">
      <alignment horizontal="center"/>
      <protection/>
    </xf>
    <xf numFmtId="3" fontId="0" fillId="0" borderId="10" xfId="55" applyNumberFormat="1" applyFill="1" applyBorder="1" applyProtection="1">
      <alignment/>
      <protection/>
    </xf>
    <xf numFmtId="3" fontId="0" fillId="0" borderId="11" xfId="55" applyNumberFormat="1" applyFill="1" applyBorder="1" applyProtection="1">
      <alignment/>
      <protection/>
    </xf>
    <xf numFmtId="3" fontId="0" fillId="0" borderId="12" xfId="55" applyNumberFormat="1" applyFill="1" applyBorder="1" applyProtection="1">
      <alignment/>
      <protection/>
    </xf>
    <xf numFmtId="3" fontId="0" fillId="0" borderId="13" xfId="55" applyNumberFormat="1" applyFill="1" applyBorder="1" applyProtection="1">
      <alignment/>
      <protection/>
    </xf>
    <xf numFmtId="3" fontId="0" fillId="0" borderId="21" xfId="55" applyNumberFormat="1" applyFill="1" applyBorder="1" applyProtection="1">
      <alignment/>
      <protection/>
    </xf>
    <xf numFmtId="3" fontId="0" fillId="0" borderId="22" xfId="55" applyNumberFormat="1" applyFill="1" applyBorder="1" applyProtection="1">
      <alignment/>
      <protection/>
    </xf>
    <xf numFmtId="3" fontId="0" fillId="0" borderId="23" xfId="55" applyNumberFormat="1" applyFill="1" applyBorder="1" applyProtection="1">
      <alignment/>
      <protection/>
    </xf>
    <xf numFmtId="3" fontId="0" fillId="0" borderId="24" xfId="55" applyNumberFormat="1" applyFill="1" applyBorder="1" applyProtection="1">
      <alignment/>
      <protection/>
    </xf>
    <xf numFmtId="3" fontId="0" fillId="0" borderId="25" xfId="55" applyNumberFormat="1" applyFill="1" applyBorder="1" applyProtection="1">
      <alignment/>
      <protection/>
    </xf>
    <xf numFmtId="3" fontId="0" fillId="9" borderId="26" xfId="55" applyNumberFormat="1" applyFill="1" applyBorder="1" applyProtection="1">
      <alignment/>
      <protection/>
    </xf>
    <xf numFmtId="3" fontId="7" fillId="0" borderId="0" xfId="55" applyNumberFormat="1" applyFont="1" applyFill="1" applyProtection="1">
      <alignment/>
      <protection/>
    </xf>
    <xf numFmtId="3" fontId="0" fillId="0" borderId="27" xfId="55" applyNumberFormat="1" applyFill="1" applyBorder="1" applyProtection="1">
      <alignment/>
      <protection/>
    </xf>
    <xf numFmtId="3" fontId="3" fillId="0" borderId="15" xfId="55" applyNumberFormat="1" applyFont="1" applyFill="1" applyBorder="1" applyAlignment="1" applyProtection="1">
      <alignment horizontal="centerContinuous"/>
      <protection/>
    </xf>
    <xf numFmtId="3" fontId="0" fillId="0" borderId="0" xfId="55" applyNumberFormat="1" applyFill="1" applyAlignment="1" applyProtection="1">
      <alignment horizontal="centerContinuous"/>
      <protection/>
    </xf>
    <xf numFmtId="3" fontId="5" fillId="0" borderId="0" xfId="55" applyNumberFormat="1" applyFont="1" applyFill="1" applyAlignment="1" applyProtection="1">
      <alignment/>
      <protection/>
    </xf>
    <xf numFmtId="0" fontId="0" fillId="0" borderId="0" xfId="55" applyAlignment="1" applyProtection="1">
      <alignment/>
      <protection/>
    </xf>
    <xf numFmtId="3" fontId="0" fillId="0" borderId="0" xfId="55" applyNumberFormat="1" applyFill="1" applyAlignment="1" applyProtection="1">
      <alignment horizontal="center"/>
      <protection/>
    </xf>
    <xf numFmtId="3" fontId="0" fillId="0" borderId="0" xfId="55" applyNumberFormat="1" applyFill="1" applyAlignment="1" applyProtection="1">
      <alignment horizontal="left"/>
      <protection/>
    </xf>
    <xf numFmtId="3" fontId="6" fillId="0" borderId="0" xfId="55" applyNumberFormat="1" applyFont="1" applyFill="1" applyAlignment="1" applyProtection="1">
      <alignment horizontal="left"/>
      <protection/>
    </xf>
    <xf numFmtId="3" fontId="0" fillId="0" borderId="0" xfId="55" applyNumberFormat="1" applyFill="1" applyBorder="1" applyAlignment="1" applyProtection="1">
      <alignment horizontal="centerContinuous"/>
      <protection/>
    </xf>
    <xf numFmtId="3" fontId="3" fillId="0" borderId="0" xfId="55" applyNumberFormat="1" applyFont="1" applyFill="1" applyAlignment="1" applyProtection="1">
      <alignment horizontal="centerContinuous"/>
      <protection/>
    </xf>
    <xf numFmtId="3" fontId="2" fillId="0" borderId="0" xfId="55" applyNumberFormat="1" applyFont="1" applyFill="1" applyAlignment="1" applyProtection="1">
      <alignment/>
      <protection/>
    </xf>
    <xf numFmtId="3" fontId="0" fillId="0" borderId="0" xfId="55" applyNumberFormat="1" applyFont="1" applyFill="1" applyBorder="1" applyAlignment="1" applyProtection="1">
      <alignment horizontal="centerContinuous"/>
      <protection/>
    </xf>
    <xf numFmtId="3" fontId="3" fillId="0" borderId="0" xfId="55" applyNumberFormat="1" applyFont="1" applyFill="1" applyBorder="1" applyAlignment="1" applyProtection="1">
      <alignment horizontal="centerContinuous"/>
      <protection/>
    </xf>
    <xf numFmtId="3" fontId="0" fillId="0" borderId="0" xfId="55" applyNumberFormat="1" applyFill="1" applyBorder="1" applyAlignment="1" applyProtection="1">
      <alignment horizontal="center"/>
      <protection/>
    </xf>
    <xf numFmtId="3" fontId="3" fillId="0" borderId="0" xfId="55" applyNumberFormat="1" applyFont="1" applyFill="1" applyProtection="1">
      <alignment/>
      <protection/>
    </xf>
    <xf numFmtId="3" fontId="0" fillId="0" borderId="0" xfId="55" applyNumberFormat="1" applyFont="1" applyFill="1" applyProtection="1">
      <alignment/>
      <protection/>
    </xf>
    <xf numFmtId="3" fontId="0" fillId="33" borderId="0" xfId="55" applyNumberFormat="1" applyFont="1" applyFill="1" applyProtection="1">
      <alignment/>
      <protection/>
    </xf>
    <xf numFmtId="3" fontId="0" fillId="33" borderId="0" xfId="55" applyNumberFormat="1" applyFill="1" applyProtection="1">
      <alignment/>
      <protection/>
    </xf>
    <xf numFmtId="3" fontId="0" fillId="33" borderId="10" xfId="55" applyNumberFormat="1" applyFill="1" applyBorder="1" applyProtection="1">
      <alignment/>
      <protection/>
    </xf>
    <xf numFmtId="3" fontId="0" fillId="33" borderId="0" xfId="55" applyNumberFormat="1" applyFill="1" applyBorder="1" applyProtection="1">
      <alignment/>
      <protection/>
    </xf>
    <xf numFmtId="3" fontId="0" fillId="33" borderId="11" xfId="55" applyNumberFormat="1" applyFill="1" applyBorder="1" applyProtection="1">
      <alignment/>
      <protection/>
    </xf>
    <xf numFmtId="3" fontId="0" fillId="33" borderId="13" xfId="55" applyNumberFormat="1" applyFill="1" applyBorder="1" applyProtection="1">
      <alignment/>
      <protection/>
    </xf>
    <xf numFmtId="3" fontId="0" fillId="33" borderId="12" xfId="55" applyNumberFormat="1" applyFill="1" applyBorder="1" applyProtection="1">
      <alignment/>
      <protection/>
    </xf>
    <xf numFmtId="3" fontId="0" fillId="0" borderId="28" xfId="55" applyNumberFormat="1" applyFill="1" applyBorder="1" applyProtection="1">
      <alignment/>
      <protection/>
    </xf>
    <xf numFmtId="3" fontId="0" fillId="0" borderId="29" xfId="55" applyNumberFormat="1" applyFill="1" applyBorder="1" applyProtection="1">
      <alignment/>
      <protection/>
    </xf>
    <xf numFmtId="3" fontId="0" fillId="0" borderId="30" xfId="55" applyNumberFormat="1" applyFill="1" applyBorder="1" applyProtection="1">
      <alignment/>
      <protection/>
    </xf>
    <xf numFmtId="3" fontId="0" fillId="0" borderId="0" xfId="55" applyNumberFormat="1" applyFont="1" applyFill="1" applyProtection="1">
      <alignment/>
      <protection locked="0"/>
    </xf>
    <xf numFmtId="3" fontId="0" fillId="33" borderId="0" xfId="55" applyNumberFormat="1" applyFont="1" applyFill="1" applyProtection="1">
      <alignment/>
      <protection locked="0"/>
    </xf>
    <xf numFmtId="3" fontId="0" fillId="33" borderId="0" xfId="55" applyNumberFormat="1" applyFill="1" applyProtection="1">
      <alignment/>
      <protection locked="0"/>
    </xf>
    <xf numFmtId="3" fontId="0" fillId="33" borderId="10" xfId="55" applyNumberFormat="1" applyFill="1" applyBorder="1" applyProtection="1">
      <alignment/>
      <protection locked="0"/>
    </xf>
    <xf numFmtId="3" fontId="0" fillId="33" borderId="0" xfId="55" applyNumberFormat="1" applyFill="1" applyBorder="1" applyProtection="1">
      <alignment/>
      <protection locked="0"/>
    </xf>
    <xf numFmtId="3" fontId="0" fillId="33" borderId="11" xfId="55" applyNumberFormat="1" applyFill="1" applyBorder="1" applyProtection="1">
      <alignment/>
      <protection locked="0"/>
    </xf>
    <xf numFmtId="3" fontId="0" fillId="33" borderId="13" xfId="55" applyNumberFormat="1" applyFill="1" applyBorder="1" applyProtection="1">
      <alignment/>
      <protection locked="0"/>
    </xf>
    <xf numFmtId="3" fontId="0" fillId="33" borderId="12" xfId="55" applyNumberFormat="1" applyFill="1" applyBorder="1" applyProtection="1">
      <alignment/>
      <protection locked="0"/>
    </xf>
    <xf numFmtId="3" fontId="0" fillId="0" borderId="0" xfId="55" applyNumberFormat="1" applyFill="1" applyProtection="1">
      <alignment/>
      <protection locked="0"/>
    </xf>
    <xf numFmtId="3" fontId="0" fillId="0" borderId="28" xfId="55" applyNumberFormat="1" applyFill="1" applyBorder="1" applyProtection="1">
      <alignment/>
      <protection locked="0"/>
    </xf>
    <xf numFmtId="3" fontId="0" fillId="0" borderId="29" xfId="55" applyNumberFormat="1" applyFill="1" applyBorder="1" applyProtection="1">
      <alignment/>
      <protection locked="0"/>
    </xf>
    <xf numFmtId="3" fontId="0" fillId="0" borderId="30" xfId="55" applyNumberFormat="1" applyFill="1" applyBorder="1" applyProtection="1">
      <alignment/>
      <protection locked="0"/>
    </xf>
    <xf numFmtId="3" fontId="0" fillId="0" borderId="22" xfId="55" applyNumberFormat="1" applyFill="1" applyBorder="1" applyProtection="1">
      <alignment/>
      <protection locked="0"/>
    </xf>
    <xf numFmtId="3" fontId="0" fillId="0" borderId="24" xfId="55" applyNumberFormat="1" applyFill="1" applyBorder="1" applyProtection="1">
      <alignment/>
      <protection locked="0"/>
    </xf>
    <xf numFmtId="3" fontId="0" fillId="0" borderId="25" xfId="55" applyNumberFormat="1" applyFill="1" applyBorder="1" applyProtection="1">
      <alignment/>
      <protection locked="0"/>
    </xf>
    <xf numFmtId="3" fontId="0" fillId="0" borderId="23" xfId="55" applyNumberFormat="1" applyFill="1" applyBorder="1" applyProtection="1">
      <alignment/>
      <protection locked="0"/>
    </xf>
    <xf numFmtId="3" fontId="0" fillId="0" borderId="21" xfId="55" applyNumberFormat="1" applyFill="1" applyBorder="1" applyProtection="1">
      <alignment/>
      <protection locked="0"/>
    </xf>
    <xf numFmtId="3" fontId="2" fillId="0" borderId="0" xfId="55" applyNumberFormat="1" applyFont="1" applyFill="1" applyBorder="1" applyAlignment="1" applyProtection="1">
      <alignment horizontal="centerContinuous"/>
      <protection locked="0"/>
    </xf>
    <xf numFmtId="3" fontId="3" fillId="0" borderId="0" xfId="55" applyNumberFormat="1" applyFont="1" applyFill="1" applyBorder="1" applyAlignment="1" applyProtection="1">
      <alignment horizontal="centerContinuous"/>
      <protection locked="0"/>
    </xf>
    <xf numFmtId="3" fontId="2" fillId="0" borderId="14" xfId="55" applyNumberFormat="1" applyFont="1" applyFill="1" applyBorder="1" applyAlignment="1" applyProtection="1">
      <alignment horizontal="centerContinuous"/>
      <protection locked="0"/>
    </xf>
    <xf numFmtId="3" fontId="2" fillId="0" borderId="15" xfId="55" applyNumberFormat="1" applyFont="1" applyFill="1" applyBorder="1" applyAlignment="1" applyProtection="1">
      <alignment horizontal="centerContinuous"/>
      <protection locked="0"/>
    </xf>
    <xf numFmtId="3" fontId="3" fillId="0" borderId="16" xfId="55" applyNumberFormat="1" applyFont="1" applyFill="1" applyBorder="1" applyAlignment="1" applyProtection="1">
      <alignment horizontal="centerContinuous"/>
      <protection locked="0"/>
    </xf>
    <xf numFmtId="3" fontId="7" fillId="0" borderId="0" xfId="55" applyNumberFormat="1" applyFont="1" applyFill="1" applyProtection="1">
      <alignment/>
      <protection locked="0"/>
    </xf>
    <xf numFmtId="3" fontId="4" fillId="0" borderId="0" xfId="55" applyNumberFormat="1" applyFont="1" applyFill="1" applyBorder="1" applyAlignment="1" applyProtection="1">
      <alignment horizontal="center"/>
      <protection locked="0"/>
    </xf>
    <xf numFmtId="3" fontId="4" fillId="0" borderId="18" xfId="55" applyNumberFormat="1" applyFont="1" applyFill="1" applyBorder="1" applyAlignment="1" applyProtection="1">
      <alignment horizontal="center"/>
      <protection locked="0"/>
    </xf>
    <xf numFmtId="3" fontId="4" fillId="0" borderId="19" xfId="55" applyNumberFormat="1" applyFont="1" applyFill="1" applyBorder="1" applyAlignment="1" applyProtection="1">
      <alignment horizontal="center"/>
      <protection locked="0"/>
    </xf>
    <xf numFmtId="3" fontId="4" fillId="0" borderId="20" xfId="55" applyNumberFormat="1" applyFont="1" applyFill="1" applyBorder="1" applyAlignment="1" applyProtection="1">
      <alignment horizontal="center"/>
      <protection locked="0"/>
    </xf>
    <xf numFmtId="3" fontId="3" fillId="0" borderId="0" xfId="55" applyNumberFormat="1" applyFont="1" applyFill="1" applyProtection="1">
      <alignment/>
      <protection locked="0"/>
    </xf>
    <xf numFmtId="37" fontId="0" fillId="0" borderId="0" xfId="55" applyNumberFormat="1" applyFill="1" applyProtection="1">
      <alignment/>
      <protection locked="0"/>
    </xf>
    <xf numFmtId="37" fontId="0" fillId="9" borderId="0" xfId="55" applyNumberFormat="1" applyFill="1" applyProtection="1">
      <alignment/>
      <protection locked="0"/>
    </xf>
    <xf numFmtId="37" fontId="0" fillId="9" borderId="26" xfId="55" applyNumberFormat="1" applyFill="1" applyBorder="1" applyProtection="1">
      <alignment/>
      <protection locked="0"/>
    </xf>
    <xf numFmtId="3" fontId="2" fillId="0" borderId="14" xfId="55" applyNumberFormat="1" applyFont="1" applyFill="1" applyBorder="1" applyAlignment="1" applyProtection="1">
      <alignment horizontal="center"/>
      <protection/>
    </xf>
    <xf numFmtId="3" fontId="2" fillId="0" borderId="15" xfId="55" applyNumberFormat="1" applyFont="1" applyFill="1" applyBorder="1" applyAlignment="1" applyProtection="1">
      <alignment horizontal="center"/>
      <protection/>
    </xf>
    <xf numFmtId="3" fontId="2" fillId="0" borderId="16" xfId="55" applyNumberFormat="1" applyFont="1" applyFill="1" applyBorder="1" applyAlignment="1" applyProtection="1">
      <alignment horizontal="center"/>
      <protection/>
    </xf>
    <xf numFmtId="3" fontId="2" fillId="0" borderId="14" xfId="55" applyNumberFormat="1" applyFont="1" applyFill="1" applyBorder="1" applyAlignment="1" applyProtection="1">
      <alignment horizontal="center"/>
      <protection locked="0"/>
    </xf>
    <xf numFmtId="3" fontId="2" fillId="0" borderId="15" xfId="55" applyNumberFormat="1" applyFont="1" applyFill="1" applyBorder="1" applyAlignment="1" applyProtection="1">
      <alignment horizontal="center"/>
      <protection locked="0"/>
    </xf>
    <xf numFmtId="3" fontId="2" fillId="0" borderId="16" xfId="55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52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I26" sqref="I26"/>
    </sheetView>
  </sheetViews>
  <sheetFormatPr defaultColWidth="9.33203125" defaultRowHeight="11.25"/>
  <cols>
    <col min="1" max="1" width="3" style="6" customWidth="1"/>
    <col min="2" max="2" width="30.16015625" style="6" customWidth="1"/>
    <col min="3" max="4" width="11.83203125" style="6" hidden="1" customWidth="1"/>
    <col min="5" max="5" width="11.16015625" style="6" hidden="1" customWidth="1"/>
    <col min="6" max="23" width="11.16015625" style="6" customWidth="1"/>
    <col min="24" max="26" width="11.16015625" style="11" customWidth="1"/>
    <col min="27" max="31" width="16.33203125" style="11" customWidth="1"/>
    <col min="32" max="32" width="16" style="11" customWidth="1"/>
    <col min="33" max="33" width="11.16015625" style="11" bestFit="1" customWidth="1"/>
    <col min="34" max="34" width="12.66015625" style="11" bestFit="1" customWidth="1"/>
    <col min="35" max="35" width="9.33203125" style="11" customWidth="1"/>
    <col min="36" max="36" width="11.33203125" style="11" customWidth="1"/>
    <col min="37" max="37" width="10.83203125" style="11" customWidth="1"/>
    <col min="38" max="38" width="12.33203125" style="11" customWidth="1"/>
    <col min="39" max="39" width="22.33203125" style="11" bestFit="1" customWidth="1"/>
    <col min="40" max="40" width="11" style="11" customWidth="1"/>
    <col min="41" max="41" width="93.5" style="11" bestFit="1" customWidth="1"/>
    <col min="42" max="82" width="9.33203125" style="11" customWidth="1"/>
    <col min="83" max="16384" width="9.33203125" style="6" customWidth="1"/>
  </cols>
  <sheetData>
    <row r="1" spans="1:20" ht="20.25">
      <c r="A1" s="28"/>
      <c r="B1" s="29" t="s">
        <v>30</v>
      </c>
      <c r="C1" s="30"/>
      <c r="D1" s="30"/>
      <c r="E1" s="30"/>
      <c r="F1" s="30"/>
      <c r="G1" s="31"/>
      <c r="H1" s="31"/>
      <c r="I1" s="28"/>
      <c r="J1" s="28"/>
      <c r="K1" s="32"/>
      <c r="L1" s="33"/>
      <c r="M1" s="28"/>
      <c r="N1" s="28"/>
      <c r="O1" s="34"/>
      <c r="P1" s="28"/>
      <c r="Q1" s="28"/>
      <c r="R1" s="28"/>
      <c r="S1" s="28"/>
      <c r="T1" s="28"/>
    </row>
    <row r="2" spans="1:15" ht="13.5" thickBot="1">
      <c r="A2" s="35"/>
      <c r="B2" s="36"/>
      <c r="C2" s="35"/>
      <c r="D2" s="37"/>
      <c r="E2" s="37"/>
      <c r="F2" s="38"/>
      <c r="O2" s="11"/>
    </row>
    <row r="3" spans="2:31" ht="15">
      <c r="B3" s="25" t="s">
        <v>25</v>
      </c>
      <c r="C3" s="7" t="s">
        <v>12</v>
      </c>
      <c r="D3" s="8"/>
      <c r="E3" s="27"/>
      <c r="F3" s="7" t="s">
        <v>13</v>
      </c>
      <c r="G3" s="8"/>
      <c r="H3" s="9"/>
      <c r="I3" s="8" t="s">
        <v>14</v>
      </c>
      <c r="J3" s="8"/>
      <c r="K3" s="9"/>
      <c r="L3" s="7" t="s">
        <v>15</v>
      </c>
      <c r="M3" s="8"/>
      <c r="N3" s="9"/>
      <c r="O3" s="7" t="s">
        <v>16</v>
      </c>
      <c r="P3" s="8"/>
      <c r="Q3" s="9"/>
      <c r="R3" s="83" t="s">
        <v>23</v>
      </c>
      <c r="S3" s="84"/>
      <c r="T3" s="85"/>
      <c r="U3" s="83" t="s">
        <v>17</v>
      </c>
      <c r="V3" s="84"/>
      <c r="W3" s="85"/>
      <c r="AE3" s="39"/>
    </row>
    <row r="4" spans="3:23" ht="12.75" thickBot="1">
      <c r="C4" s="12" t="s">
        <v>1</v>
      </c>
      <c r="D4" s="13" t="s">
        <v>2</v>
      </c>
      <c r="E4" s="13" t="s">
        <v>0</v>
      </c>
      <c r="F4" s="12" t="s">
        <v>31</v>
      </c>
      <c r="G4" s="13" t="s">
        <v>2</v>
      </c>
      <c r="H4" s="14" t="s">
        <v>0</v>
      </c>
      <c r="I4" s="13" t="s">
        <v>31</v>
      </c>
      <c r="J4" s="13" t="s">
        <v>2</v>
      </c>
      <c r="K4" s="14" t="s">
        <v>0</v>
      </c>
      <c r="L4" s="12" t="s">
        <v>31</v>
      </c>
      <c r="M4" s="13" t="s">
        <v>2</v>
      </c>
      <c r="N4" s="14" t="s">
        <v>0</v>
      </c>
      <c r="O4" s="12" t="s">
        <v>31</v>
      </c>
      <c r="P4" s="13" t="s">
        <v>2</v>
      </c>
      <c r="Q4" s="14" t="s">
        <v>0</v>
      </c>
      <c r="R4" s="12" t="s">
        <v>31</v>
      </c>
      <c r="S4" s="13" t="s">
        <v>2</v>
      </c>
      <c r="T4" s="14" t="s">
        <v>0</v>
      </c>
      <c r="U4" s="12" t="s">
        <v>31</v>
      </c>
      <c r="V4" s="13" t="s">
        <v>2</v>
      </c>
      <c r="W4" s="14" t="s">
        <v>0</v>
      </c>
    </row>
    <row r="5" spans="3:23" ht="11.25">
      <c r="C5" s="15"/>
      <c r="D5" s="11"/>
      <c r="E5" s="11"/>
      <c r="F5" s="15"/>
      <c r="G5" s="11"/>
      <c r="H5" s="16"/>
      <c r="I5" s="11"/>
      <c r="J5" s="11"/>
      <c r="K5" s="17"/>
      <c r="L5" s="11"/>
      <c r="M5" s="11"/>
      <c r="N5" s="11"/>
      <c r="O5" s="18"/>
      <c r="P5" s="11"/>
      <c r="Q5" s="17"/>
      <c r="R5" s="11"/>
      <c r="S5" s="11"/>
      <c r="T5" s="16"/>
      <c r="U5" s="15"/>
      <c r="V5" s="11"/>
      <c r="W5" s="16"/>
    </row>
    <row r="6" spans="1:23" ht="11.25">
      <c r="A6" s="40" t="s">
        <v>3</v>
      </c>
      <c r="C6" s="15"/>
      <c r="D6" s="11"/>
      <c r="E6" s="16"/>
      <c r="F6" s="15"/>
      <c r="G6" s="11"/>
      <c r="H6" s="16"/>
      <c r="I6" s="18"/>
      <c r="J6" s="11"/>
      <c r="K6" s="17"/>
      <c r="L6" s="11"/>
      <c r="M6" s="11"/>
      <c r="N6" s="11"/>
      <c r="O6" s="18"/>
      <c r="P6" s="11"/>
      <c r="Q6" s="17"/>
      <c r="R6" s="11"/>
      <c r="S6" s="11"/>
      <c r="T6" s="16"/>
      <c r="U6" s="15"/>
      <c r="V6" s="11"/>
      <c r="W6" s="16"/>
    </row>
    <row r="7" spans="1:23" ht="11.25">
      <c r="A7" s="41">
        <v>1</v>
      </c>
      <c r="B7" s="6" t="s">
        <v>18</v>
      </c>
      <c r="C7" s="15">
        <v>57000</v>
      </c>
      <c r="D7" s="11">
        <v>0</v>
      </c>
      <c r="E7" s="16">
        <f aca="true" t="shared" si="0" ref="E7:E13">SUM(C7:D7)</f>
        <v>57000</v>
      </c>
      <c r="F7" s="15">
        <v>0</v>
      </c>
      <c r="G7" s="11">
        <v>0</v>
      </c>
      <c r="H7" s="16">
        <f aca="true" t="shared" si="1" ref="H7:H13">SUM(F7:G7)</f>
        <v>0</v>
      </c>
      <c r="I7" s="18">
        <v>0</v>
      </c>
      <c r="J7" s="11">
        <v>0</v>
      </c>
      <c r="K7" s="17">
        <f aca="true" t="shared" si="2" ref="K7:K13">SUM(I7:J7)</f>
        <v>0</v>
      </c>
      <c r="L7" s="11">
        <v>0</v>
      </c>
      <c r="M7" s="11">
        <v>0</v>
      </c>
      <c r="N7" s="11">
        <f aca="true" t="shared" si="3" ref="N7:N13">SUM(L7:M7)</f>
        <v>0</v>
      </c>
      <c r="O7" s="18">
        <v>0</v>
      </c>
      <c r="P7" s="11">
        <v>0</v>
      </c>
      <c r="Q7" s="17">
        <f aca="true" t="shared" si="4" ref="Q7:Q13">SUM(O7:P7)</f>
        <v>0</v>
      </c>
      <c r="R7" s="11">
        <v>0</v>
      </c>
      <c r="S7" s="11">
        <v>0</v>
      </c>
      <c r="T7" s="16">
        <f aca="true" t="shared" si="5" ref="T7:T13">SUM(R7:S7)</f>
        <v>0</v>
      </c>
      <c r="U7" s="15">
        <v>0</v>
      </c>
      <c r="V7" s="11">
        <v>0</v>
      </c>
      <c r="W7" s="16">
        <f aca="true" t="shared" si="6" ref="W7:W13">U7+V7</f>
        <v>0</v>
      </c>
    </row>
    <row r="8" spans="1:23" ht="11.25">
      <c r="A8" s="41">
        <v>2</v>
      </c>
      <c r="B8" s="41" t="s">
        <v>10</v>
      </c>
      <c r="C8" s="15">
        <v>0</v>
      </c>
      <c r="D8" s="11">
        <v>0</v>
      </c>
      <c r="E8" s="16">
        <f t="shared" si="0"/>
        <v>0</v>
      </c>
      <c r="F8" s="15">
        <v>79500</v>
      </c>
      <c r="G8" s="11">
        <v>0</v>
      </c>
      <c r="H8" s="16">
        <f t="shared" si="1"/>
        <v>79500</v>
      </c>
      <c r="I8" s="18">
        <v>0</v>
      </c>
      <c r="J8" s="11">
        <v>0</v>
      </c>
      <c r="K8" s="17">
        <f t="shared" si="2"/>
        <v>0</v>
      </c>
      <c r="L8" s="11">
        <v>0</v>
      </c>
      <c r="M8" s="11">
        <v>0</v>
      </c>
      <c r="N8" s="11">
        <f t="shared" si="3"/>
        <v>0</v>
      </c>
      <c r="O8" s="18">
        <v>0</v>
      </c>
      <c r="P8" s="11">
        <v>0</v>
      </c>
      <c r="Q8" s="17">
        <f t="shared" si="4"/>
        <v>0</v>
      </c>
      <c r="R8" s="11">
        <v>0</v>
      </c>
      <c r="S8" s="11">
        <v>0</v>
      </c>
      <c r="T8" s="16">
        <f t="shared" si="5"/>
        <v>0</v>
      </c>
      <c r="U8" s="15">
        <v>0</v>
      </c>
      <c r="V8" s="11">
        <v>0</v>
      </c>
      <c r="W8" s="16">
        <f t="shared" si="6"/>
        <v>0</v>
      </c>
    </row>
    <row r="9" spans="1:82" s="43" customFormat="1" ht="11.25">
      <c r="A9" s="42">
        <v>3</v>
      </c>
      <c r="B9" s="43" t="s">
        <v>5</v>
      </c>
      <c r="C9" s="44">
        <v>42000</v>
      </c>
      <c r="D9" s="45">
        <v>0</v>
      </c>
      <c r="E9" s="46">
        <f t="shared" si="0"/>
        <v>42000</v>
      </c>
      <c r="F9" s="47">
        <v>30000</v>
      </c>
      <c r="G9" s="45">
        <v>0</v>
      </c>
      <c r="H9" s="48">
        <f t="shared" si="1"/>
        <v>30000</v>
      </c>
      <c r="I9" s="47">
        <v>60000</v>
      </c>
      <c r="J9" s="45">
        <v>0</v>
      </c>
      <c r="K9" s="48">
        <f t="shared" si="2"/>
        <v>60000</v>
      </c>
      <c r="L9" s="45">
        <v>30000</v>
      </c>
      <c r="M9" s="45">
        <v>0</v>
      </c>
      <c r="N9" s="45">
        <f t="shared" si="3"/>
        <v>30000</v>
      </c>
      <c r="O9" s="47">
        <v>30000</v>
      </c>
      <c r="P9" s="45">
        <v>0</v>
      </c>
      <c r="Q9" s="48">
        <f t="shared" si="4"/>
        <v>30000</v>
      </c>
      <c r="R9" s="45">
        <v>30000</v>
      </c>
      <c r="S9" s="45">
        <v>0</v>
      </c>
      <c r="T9" s="46">
        <f t="shared" si="5"/>
        <v>30000</v>
      </c>
      <c r="U9" s="44">
        <v>0</v>
      </c>
      <c r="V9" s="45">
        <v>0</v>
      </c>
      <c r="W9" s="46">
        <f t="shared" si="6"/>
        <v>0</v>
      </c>
      <c r="X9" s="11"/>
      <c r="Y9" s="11"/>
      <c r="Z9" s="11"/>
      <c r="AA9" s="11"/>
      <c r="AB9" s="11"/>
      <c r="AC9" s="11"/>
      <c r="AD9" s="6"/>
      <c r="AE9" s="11"/>
      <c r="AF9" s="11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</row>
    <row r="10" spans="1:23" ht="11.25">
      <c r="A10" s="41">
        <v>4</v>
      </c>
      <c r="B10" s="6" t="s">
        <v>19</v>
      </c>
      <c r="C10" s="15">
        <v>0</v>
      </c>
      <c r="D10" s="11">
        <v>0</v>
      </c>
      <c r="E10" s="16">
        <f t="shared" si="0"/>
        <v>0</v>
      </c>
      <c r="F10" s="18">
        <v>320000</v>
      </c>
      <c r="G10" s="11">
        <v>0</v>
      </c>
      <c r="H10" s="17">
        <f t="shared" si="1"/>
        <v>320000</v>
      </c>
      <c r="I10" s="18">
        <v>0</v>
      </c>
      <c r="J10" s="11">
        <v>0</v>
      </c>
      <c r="K10" s="17">
        <f t="shared" si="2"/>
        <v>0</v>
      </c>
      <c r="L10" s="11">
        <v>0</v>
      </c>
      <c r="M10" s="11">
        <v>0</v>
      </c>
      <c r="N10" s="11">
        <f t="shared" si="3"/>
        <v>0</v>
      </c>
      <c r="O10" s="18">
        <v>0</v>
      </c>
      <c r="P10" s="11">
        <v>0</v>
      </c>
      <c r="Q10" s="17">
        <f t="shared" si="4"/>
        <v>0</v>
      </c>
      <c r="R10" s="11">
        <v>0</v>
      </c>
      <c r="S10" s="11">
        <v>0</v>
      </c>
      <c r="T10" s="16">
        <f t="shared" si="5"/>
        <v>0</v>
      </c>
      <c r="U10" s="15">
        <v>0</v>
      </c>
      <c r="V10" s="11">
        <v>0</v>
      </c>
      <c r="W10" s="16">
        <f t="shared" si="6"/>
        <v>0</v>
      </c>
    </row>
    <row r="11" spans="1:23" ht="11.25">
      <c r="A11" s="41">
        <v>5</v>
      </c>
      <c r="B11" s="6" t="s">
        <v>20</v>
      </c>
      <c r="C11" s="15">
        <v>0</v>
      </c>
      <c r="D11" s="11">
        <v>0</v>
      </c>
      <c r="E11" s="16">
        <f t="shared" si="0"/>
        <v>0</v>
      </c>
      <c r="F11" s="18">
        <v>6000</v>
      </c>
      <c r="G11" s="11">
        <v>0</v>
      </c>
      <c r="H11" s="17">
        <f t="shared" si="1"/>
        <v>6000</v>
      </c>
      <c r="I11" s="18">
        <v>0</v>
      </c>
      <c r="J11" s="11">
        <v>0</v>
      </c>
      <c r="K11" s="17">
        <f t="shared" si="2"/>
        <v>0</v>
      </c>
      <c r="L11" s="11">
        <v>0</v>
      </c>
      <c r="M11" s="11">
        <v>0</v>
      </c>
      <c r="N11" s="11">
        <f t="shared" si="3"/>
        <v>0</v>
      </c>
      <c r="O11" s="18">
        <v>40000</v>
      </c>
      <c r="P11" s="11">
        <v>0</v>
      </c>
      <c r="Q11" s="17">
        <f t="shared" si="4"/>
        <v>40000</v>
      </c>
      <c r="R11" s="11">
        <v>0</v>
      </c>
      <c r="S11" s="11">
        <v>0</v>
      </c>
      <c r="T11" s="16">
        <f t="shared" si="5"/>
        <v>0</v>
      </c>
      <c r="U11" s="15">
        <v>0</v>
      </c>
      <c r="V11" s="11">
        <v>0</v>
      </c>
      <c r="W11" s="16">
        <f t="shared" si="6"/>
        <v>0</v>
      </c>
    </row>
    <row r="12" spans="1:82" s="43" customFormat="1" ht="11.25">
      <c r="A12" s="42">
        <v>6</v>
      </c>
      <c r="B12" s="43" t="s">
        <v>21</v>
      </c>
      <c r="C12" s="44">
        <v>0</v>
      </c>
      <c r="D12" s="45">
        <v>0</v>
      </c>
      <c r="E12" s="46">
        <f t="shared" si="0"/>
        <v>0</v>
      </c>
      <c r="F12" s="47">
        <v>0</v>
      </c>
      <c r="G12" s="45">
        <v>0</v>
      </c>
      <c r="H12" s="48">
        <f t="shared" si="1"/>
        <v>0</v>
      </c>
      <c r="I12" s="47">
        <v>60000</v>
      </c>
      <c r="J12" s="45">
        <v>0</v>
      </c>
      <c r="K12" s="48">
        <f t="shared" si="2"/>
        <v>60000</v>
      </c>
      <c r="L12" s="45">
        <v>60000</v>
      </c>
      <c r="M12" s="45">
        <v>0</v>
      </c>
      <c r="N12" s="45">
        <f t="shared" si="3"/>
        <v>60000</v>
      </c>
      <c r="O12" s="47">
        <v>60000</v>
      </c>
      <c r="P12" s="45">
        <v>0</v>
      </c>
      <c r="Q12" s="48">
        <f t="shared" si="4"/>
        <v>60000</v>
      </c>
      <c r="R12" s="45">
        <v>60000</v>
      </c>
      <c r="S12" s="45">
        <v>0</v>
      </c>
      <c r="T12" s="46">
        <f t="shared" si="5"/>
        <v>60000</v>
      </c>
      <c r="U12" s="44">
        <v>0</v>
      </c>
      <c r="V12" s="45">
        <v>0</v>
      </c>
      <c r="W12" s="46">
        <f t="shared" si="6"/>
        <v>0</v>
      </c>
      <c r="X12" s="11"/>
      <c r="Y12" s="11"/>
      <c r="Z12" s="11"/>
      <c r="AA12" s="11"/>
      <c r="AB12" s="11"/>
      <c r="AC12" s="11"/>
      <c r="AD12" s="6"/>
      <c r="AE12" s="11"/>
      <c r="AF12" s="11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</row>
    <row r="13" spans="1:23" ht="11.25">
      <c r="A13" s="41">
        <v>7</v>
      </c>
      <c r="B13" s="6" t="s">
        <v>22</v>
      </c>
      <c r="C13" s="15">
        <v>0</v>
      </c>
      <c r="D13" s="11">
        <v>0</v>
      </c>
      <c r="E13" s="16">
        <f t="shared" si="0"/>
        <v>0</v>
      </c>
      <c r="F13" s="15">
        <v>0</v>
      </c>
      <c r="G13" s="11">
        <v>0</v>
      </c>
      <c r="H13" s="16">
        <f t="shared" si="1"/>
        <v>0</v>
      </c>
      <c r="I13" s="18">
        <v>25000</v>
      </c>
      <c r="J13" s="11">
        <v>0</v>
      </c>
      <c r="K13" s="17">
        <f t="shared" si="2"/>
        <v>25000</v>
      </c>
      <c r="L13" s="11">
        <v>0</v>
      </c>
      <c r="M13" s="11">
        <v>0</v>
      </c>
      <c r="N13" s="11">
        <f t="shared" si="3"/>
        <v>0</v>
      </c>
      <c r="O13" s="18">
        <v>0</v>
      </c>
      <c r="P13" s="11">
        <v>0</v>
      </c>
      <c r="Q13" s="17">
        <f t="shared" si="4"/>
        <v>0</v>
      </c>
      <c r="R13" s="11">
        <v>0</v>
      </c>
      <c r="S13" s="11">
        <v>0</v>
      </c>
      <c r="T13" s="16">
        <f t="shared" si="5"/>
        <v>0</v>
      </c>
      <c r="U13" s="15">
        <v>0</v>
      </c>
      <c r="V13" s="11">
        <v>0</v>
      </c>
      <c r="W13" s="16">
        <f t="shared" si="6"/>
        <v>0</v>
      </c>
    </row>
    <row r="14" spans="2:31" ht="12" thickBot="1">
      <c r="B14" s="6" t="s">
        <v>4</v>
      </c>
      <c r="C14" s="19">
        <f aca="true" t="shared" si="7" ref="C14:W14">SUM(C7:C13)</f>
        <v>99000</v>
      </c>
      <c r="D14" s="20">
        <f t="shared" si="7"/>
        <v>0</v>
      </c>
      <c r="E14" s="20">
        <f t="shared" si="7"/>
        <v>99000</v>
      </c>
      <c r="F14" s="49">
        <f t="shared" si="7"/>
        <v>435500</v>
      </c>
      <c r="G14" s="50">
        <f t="shared" si="7"/>
        <v>0</v>
      </c>
      <c r="H14" s="51">
        <f t="shared" si="7"/>
        <v>435500</v>
      </c>
      <c r="I14" s="20">
        <f t="shared" si="7"/>
        <v>145000</v>
      </c>
      <c r="J14" s="20">
        <f t="shared" si="7"/>
        <v>0</v>
      </c>
      <c r="K14" s="26">
        <f t="shared" si="7"/>
        <v>145000</v>
      </c>
      <c r="L14" s="20">
        <f t="shared" si="7"/>
        <v>90000</v>
      </c>
      <c r="M14" s="20">
        <f t="shared" si="7"/>
        <v>0</v>
      </c>
      <c r="N14" s="20">
        <f t="shared" si="7"/>
        <v>90000</v>
      </c>
      <c r="O14" s="23">
        <f t="shared" si="7"/>
        <v>130000</v>
      </c>
      <c r="P14" s="20">
        <f t="shared" si="7"/>
        <v>0</v>
      </c>
      <c r="Q14" s="22">
        <f t="shared" si="7"/>
        <v>130000</v>
      </c>
      <c r="R14" s="20">
        <f t="shared" si="7"/>
        <v>90000</v>
      </c>
      <c r="S14" s="20">
        <f t="shared" si="7"/>
        <v>0</v>
      </c>
      <c r="T14" s="21">
        <f t="shared" si="7"/>
        <v>90000</v>
      </c>
      <c r="U14" s="20">
        <f t="shared" si="7"/>
        <v>0</v>
      </c>
      <c r="V14" s="20">
        <f t="shared" si="7"/>
        <v>0</v>
      </c>
      <c r="W14" s="21">
        <f t="shared" si="7"/>
        <v>0</v>
      </c>
      <c r="AE14" s="19"/>
    </row>
    <row r="15" spans="2:25" ht="11.25">
      <c r="B15" s="6" t="s">
        <v>32</v>
      </c>
      <c r="F15" s="6">
        <f>F14</f>
        <v>435500</v>
      </c>
      <c r="I15" s="6">
        <f>F15+I14</f>
        <v>580500</v>
      </c>
      <c r="K15" s="10"/>
      <c r="L15" s="6">
        <f>I15+L14</f>
        <v>670500</v>
      </c>
      <c r="O15" s="6">
        <f>L15+O14</f>
        <v>800500</v>
      </c>
      <c r="R15" s="24">
        <f>O15+R14</f>
        <v>890500</v>
      </c>
      <c r="S15" s="6" t="s">
        <v>33</v>
      </c>
      <c r="X15" s="11">
        <f>F14+I14+L14+O14+R14</f>
        <v>890500</v>
      </c>
      <c r="Y15" s="11" t="s">
        <v>11</v>
      </c>
    </row>
    <row r="16" ht="11.25">
      <c r="K16" s="11"/>
    </row>
    <row r="17" ht="12" thickBot="1"/>
    <row r="18" spans="1:26" ht="12.75">
      <c r="A18" s="60"/>
      <c r="B18" s="60"/>
      <c r="C18" s="69"/>
      <c r="D18" s="69"/>
      <c r="E18" s="70"/>
      <c r="F18" s="71" t="s">
        <v>6</v>
      </c>
      <c r="G18" s="72"/>
      <c r="H18" s="73"/>
      <c r="I18" s="72" t="s">
        <v>7</v>
      </c>
      <c r="J18" s="72"/>
      <c r="K18" s="73"/>
      <c r="L18" s="71" t="s">
        <v>8</v>
      </c>
      <c r="M18" s="72"/>
      <c r="N18" s="73"/>
      <c r="O18" s="71" t="s">
        <v>9</v>
      </c>
      <c r="P18" s="72"/>
      <c r="Q18" s="73"/>
      <c r="R18" s="86" t="s">
        <v>24</v>
      </c>
      <c r="S18" s="87"/>
      <c r="T18" s="88"/>
      <c r="U18" s="86" t="s">
        <v>27</v>
      </c>
      <c r="V18" s="87"/>
      <c r="W18" s="88"/>
      <c r="X18" s="86" t="s">
        <v>28</v>
      </c>
      <c r="Y18" s="87"/>
      <c r="Z18" s="88"/>
    </row>
    <row r="19" spans="1:26" ht="15.75" thickBot="1">
      <c r="A19" s="60"/>
      <c r="B19" s="74" t="s">
        <v>26</v>
      </c>
      <c r="C19" s="75"/>
      <c r="D19" s="75"/>
      <c r="E19" s="75"/>
      <c r="F19" s="76" t="s">
        <v>31</v>
      </c>
      <c r="G19" s="77" t="s">
        <v>2</v>
      </c>
      <c r="H19" s="78" t="s">
        <v>0</v>
      </c>
      <c r="I19" s="76" t="s">
        <v>31</v>
      </c>
      <c r="J19" s="77" t="s">
        <v>2</v>
      </c>
      <c r="K19" s="78" t="s">
        <v>0</v>
      </c>
      <c r="L19" s="76" t="s">
        <v>31</v>
      </c>
      <c r="M19" s="77" t="s">
        <v>2</v>
      </c>
      <c r="N19" s="78" t="s">
        <v>0</v>
      </c>
      <c r="O19" s="76" t="s">
        <v>31</v>
      </c>
      <c r="P19" s="77" t="s">
        <v>2</v>
      </c>
      <c r="Q19" s="78" t="s">
        <v>0</v>
      </c>
      <c r="R19" s="76" t="s">
        <v>31</v>
      </c>
      <c r="S19" s="77" t="s">
        <v>2</v>
      </c>
      <c r="T19" s="78" t="s">
        <v>0</v>
      </c>
      <c r="U19" s="76" t="s">
        <v>31</v>
      </c>
      <c r="V19" s="77" t="s">
        <v>2</v>
      </c>
      <c r="W19" s="78" t="s">
        <v>0</v>
      </c>
      <c r="X19" s="76" t="s">
        <v>31</v>
      </c>
      <c r="Y19" s="77" t="s">
        <v>2</v>
      </c>
      <c r="Z19" s="78" t="s">
        <v>0</v>
      </c>
    </row>
    <row r="20" spans="1:26" ht="11.25">
      <c r="A20" s="60"/>
      <c r="B20" s="60"/>
      <c r="C20" s="2"/>
      <c r="D20" s="2"/>
      <c r="E20" s="2"/>
      <c r="F20" s="1"/>
      <c r="G20" s="2"/>
      <c r="H20" s="3"/>
      <c r="I20" s="2"/>
      <c r="J20" s="2"/>
      <c r="K20" s="4"/>
      <c r="L20" s="2"/>
      <c r="M20" s="2"/>
      <c r="N20" s="2"/>
      <c r="O20" s="5"/>
      <c r="P20" s="2"/>
      <c r="Q20" s="4"/>
      <c r="R20" s="2"/>
      <c r="S20" s="2"/>
      <c r="T20" s="3"/>
      <c r="U20" s="1"/>
      <c r="V20" s="2"/>
      <c r="W20" s="3"/>
      <c r="X20" s="1"/>
      <c r="Y20" s="2"/>
      <c r="Z20" s="3"/>
    </row>
    <row r="21" spans="1:26" ht="11.25">
      <c r="A21" s="79" t="str">
        <f aca="true" t="shared" si="8" ref="A21:A28">A6</f>
        <v>Public Health:</v>
      </c>
      <c r="B21" s="60"/>
      <c r="C21" s="2"/>
      <c r="D21" s="2"/>
      <c r="E21" s="2"/>
      <c r="F21" s="1"/>
      <c r="G21" s="2"/>
      <c r="H21" s="3"/>
      <c r="I21" s="2"/>
      <c r="J21" s="2"/>
      <c r="K21" s="4"/>
      <c r="L21" s="2"/>
      <c r="M21" s="2"/>
      <c r="N21" s="2"/>
      <c r="O21" s="5"/>
      <c r="P21" s="2"/>
      <c r="Q21" s="4"/>
      <c r="R21" s="2"/>
      <c r="S21" s="2"/>
      <c r="T21" s="3"/>
      <c r="U21" s="1"/>
      <c r="V21" s="2"/>
      <c r="W21" s="3"/>
      <c r="X21" s="1"/>
      <c r="Y21" s="2"/>
      <c r="Z21" s="3"/>
    </row>
    <row r="22" spans="1:26" ht="11.25">
      <c r="A22" s="52">
        <f t="shared" si="8"/>
        <v>1</v>
      </c>
      <c r="B22" s="52" t="str">
        <f aca="true" t="shared" si="9" ref="B22:B28">B7</f>
        <v>Autoclave</v>
      </c>
      <c r="C22" s="2"/>
      <c r="D22" s="2"/>
      <c r="E22" s="2"/>
      <c r="F22" s="1">
        <f aca="true" t="shared" si="10" ref="F22:F28">F7</f>
        <v>0</v>
      </c>
      <c r="G22" s="2">
        <v>0</v>
      </c>
      <c r="H22" s="3">
        <f aca="true" t="shared" si="11" ref="H22:H28">SUM(F22:G22)</f>
        <v>0</v>
      </c>
      <c r="I22" s="2">
        <f aca="true" t="shared" si="12" ref="I22:J25">I7</f>
        <v>0</v>
      </c>
      <c r="J22" s="2">
        <f t="shared" si="12"/>
        <v>0</v>
      </c>
      <c r="K22" s="4">
        <f aca="true" t="shared" si="13" ref="K22:K28">SUM(I22:J22)</f>
        <v>0</v>
      </c>
      <c r="L22" s="2">
        <f aca="true" t="shared" si="14" ref="L22:M25">+L7</f>
        <v>0</v>
      </c>
      <c r="M22" s="2">
        <f t="shared" si="14"/>
        <v>0</v>
      </c>
      <c r="N22" s="2">
        <f aca="true" t="shared" si="15" ref="N22:N28">SUM(L22:M22)</f>
        <v>0</v>
      </c>
      <c r="O22" s="5">
        <f aca="true" t="shared" si="16" ref="O22:P25">+O7</f>
        <v>0</v>
      </c>
      <c r="P22" s="2">
        <f t="shared" si="16"/>
        <v>0</v>
      </c>
      <c r="Q22" s="4">
        <f aca="true" t="shared" si="17" ref="Q22:Q28">SUM(O22:P22)</f>
        <v>0</v>
      </c>
      <c r="R22" s="2">
        <f aca="true" t="shared" si="18" ref="R22:R28">R7</f>
        <v>0</v>
      </c>
      <c r="S22" s="2">
        <f aca="true" t="shared" si="19" ref="S22:S28">+S7</f>
        <v>0</v>
      </c>
      <c r="T22" s="3">
        <f aca="true" t="shared" si="20" ref="T22:T28">SUM(R22:S22)</f>
        <v>0</v>
      </c>
      <c r="U22" s="1">
        <v>0</v>
      </c>
      <c r="V22" s="2">
        <v>0</v>
      </c>
      <c r="W22" s="3">
        <f aca="true" t="shared" si="21" ref="W22:W28">U22+V22</f>
        <v>0</v>
      </c>
      <c r="X22" s="1">
        <v>0</v>
      </c>
      <c r="Y22" s="2">
        <v>0</v>
      </c>
      <c r="Z22" s="3">
        <f aca="true" t="shared" si="22" ref="Z22:Z28">X22+Y22</f>
        <v>0</v>
      </c>
    </row>
    <row r="23" spans="1:26" ht="11.25">
      <c r="A23" s="52">
        <f t="shared" si="8"/>
        <v>2</v>
      </c>
      <c r="B23" s="52" t="str">
        <f t="shared" si="9"/>
        <v>Automated Multi-parameter Analyzer</v>
      </c>
      <c r="C23" s="2"/>
      <c r="D23" s="2"/>
      <c r="E23" s="2"/>
      <c r="F23" s="1">
        <v>84270</v>
      </c>
      <c r="G23" s="2">
        <v>0</v>
      </c>
      <c r="H23" s="3">
        <f t="shared" si="11"/>
        <v>84270</v>
      </c>
      <c r="I23" s="2">
        <f t="shared" si="12"/>
        <v>0</v>
      </c>
      <c r="J23" s="2">
        <f t="shared" si="12"/>
        <v>0</v>
      </c>
      <c r="K23" s="4">
        <f t="shared" si="13"/>
        <v>0</v>
      </c>
      <c r="L23" s="2">
        <f t="shared" si="14"/>
        <v>0</v>
      </c>
      <c r="M23" s="2">
        <f t="shared" si="14"/>
        <v>0</v>
      </c>
      <c r="N23" s="2">
        <f t="shared" si="15"/>
        <v>0</v>
      </c>
      <c r="O23" s="5">
        <f t="shared" si="16"/>
        <v>0</v>
      </c>
      <c r="P23" s="2">
        <f t="shared" si="16"/>
        <v>0</v>
      </c>
      <c r="Q23" s="4">
        <f t="shared" si="17"/>
        <v>0</v>
      </c>
      <c r="R23" s="2">
        <f t="shared" si="18"/>
        <v>0</v>
      </c>
      <c r="S23" s="2">
        <f t="shared" si="19"/>
        <v>0</v>
      </c>
      <c r="T23" s="3">
        <f t="shared" si="20"/>
        <v>0</v>
      </c>
      <c r="U23" s="1">
        <v>0</v>
      </c>
      <c r="V23" s="2">
        <v>0</v>
      </c>
      <c r="W23" s="3">
        <f t="shared" si="21"/>
        <v>0</v>
      </c>
      <c r="X23" s="1">
        <v>0</v>
      </c>
      <c r="Y23" s="2">
        <v>0</v>
      </c>
      <c r="Z23" s="3">
        <f t="shared" si="22"/>
        <v>0</v>
      </c>
    </row>
    <row r="24" spans="1:26" ht="11.25">
      <c r="A24" s="53">
        <f t="shared" si="8"/>
        <v>3</v>
      </c>
      <c r="B24" s="54" t="str">
        <f t="shared" si="9"/>
        <v>Computer Replacement</v>
      </c>
      <c r="C24" s="55"/>
      <c r="D24" s="56"/>
      <c r="E24" s="57"/>
      <c r="F24" s="58">
        <v>25000</v>
      </c>
      <c r="G24" s="56">
        <v>0</v>
      </c>
      <c r="H24" s="59">
        <f t="shared" si="11"/>
        <v>25000</v>
      </c>
      <c r="I24" s="58">
        <v>50000</v>
      </c>
      <c r="J24" s="56">
        <f t="shared" si="12"/>
        <v>0</v>
      </c>
      <c r="K24" s="59">
        <f t="shared" si="13"/>
        <v>50000</v>
      </c>
      <c r="L24" s="56">
        <f t="shared" si="14"/>
        <v>30000</v>
      </c>
      <c r="M24" s="56">
        <f t="shared" si="14"/>
        <v>0</v>
      </c>
      <c r="N24" s="56">
        <f t="shared" si="15"/>
        <v>30000</v>
      </c>
      <c r="O24" s="58">
        <f t="shared" si="16"/>
        <v>30000</v>
      </c>
      <c r="P24" s="56">
        <f t="shared" si="16"/>
        <v>0</v>
      </c>
      <c r="Q24" s="59">
        <f t="shared" si="17"/>
        <v>30000</v>
      </c>
      <c r="R24" s="56">
        <f t="shared" si="18"/>
        <v>30000</v>
      </c>
      <c r="S24" s="56">
        <f t="shared" si="19"/>
        <v>0</v>
      </c>
      <c r="T24" s="57">
        <f t="shared" si="20"/>
        <v>30000</v>
      </c>
      <c r="U24" s="55">
        <v>30000</v>
      </c>
      <c r="V24" s="56">
        <v>0</v>
      </c>
      <c r="W24" s="57">
        <f t="shared" si="21"/>
        <v>30000</v>
      </c>
      <c r="X24" s="55">
        <v>30000</v>
      </c>
      <c r="Y24" s="56">
        <v>0</v>
      </c>
      <c r="Z24" s="57">
        <f t="shared" si="22"/>
        <v>30000</v>
      </c>
    </row>
    <row r="25" spans="1:26" ht="11.25">
      <c r="A25" s="52">
        <f t="shared" si="8"/>
        <v>4</v>
      </c>
      <c r="B25" s="52" t="str">
        <f t="shared" si="9"/>
        <v>Remodeling of CCB 5th floor offices</v>
      </c>
      <c r="C25" s="2"/>
      <c r="D25" s="2"/>
      <c r="E25" s="2"/>
      <c r="F25" s="1">
        <v>0</v>
      </c>
      <c r="G25" s="2">
        <v>0</v>
      </c>
      <c r="H25" s="3">
        <f t="shared" si="11"/>
        <v>0</v>
      </c>
      <c r="I25" s="2">
        <v>320000</v>
      </c>
      <c r="J25" s="2">
        <f t="shared" si="12"/>
        <v>0</v>
      </c>
      <c r="K25" s="4">
        <f t="shared" si="13"/>
        <v>320000</v>
      </c>
      <c r="L25" s="2">
        <f t="shared" si="14"/>
        <v>0</v>
      </c>
      <c r="M25" s="2">
        <f t="shared" si="14"/>
        <v>0</v>
      </c>
      <c r="N25" s="2">
        <f t="shared" si="15"/>
        <v>0</v>
      </c>
      <c r="O25" s="5">
        <f t="shared" si="16"/>
        <v>0</v>
      </c>
      <c r="P25" s="2">
        <f t="shared" si="16"/>
        <v>0</v>
      </c>
      <c r="Q25" s="4">
        <f t="shared" si="17"/>
        <v>0</v>
      </c>
      <c r="R25" s="2">
        <f t="shared" si="18"/>
        <v>0</v>
      </c>
      <c r="S25" s="2">
        <f t="shared" si="19"/>
        <v>0</v>
      </c>
      <c r="T25" s="3">
        <f t="shared" si="20"/>
        <v>0</v>
      </c>
      <c r="U25" s="1">
        <v>0</v>
      </c>
      <c r="V25" s="2">
        <v>0</v>
      </c>
      <c r="W25" s="3">
        <f t="shared" si="21"/>
        <v>0</v>
      </c>
      <c r="X25" s="1">
        <v>0</v>
      </c>
      <c r="Y25" s="2">
        <v>0</v>
      </c>
      <c r="Z25" s="3">
        <f t="shared" si="22"/>
        <v>0</v>
      </c>
    </row>
    <row r="26" spans="1:26" ht="11.25">
      <c r="A26" s="52">
        <f t="shared" si="8"/>
        <v>5</v>
      </c>
      <c r="B26" s="52" t="str">
        <f t="shared" si="9"/>
        <v>Remodel East Washington office</v>
      </c>
      <c r="C26" s="2"/>
      <c r="D26" s="2"/>
      <c r="E26" s="2"/>
      <c r="F26" s="1">
        <f t="shared" si="10"/>
        <v>6000</v>
      </c>
      <c r="G26" s="2">
        <v>0</v>
      </c>
      <c r="H26" s="3">
        <f t="shared" si="11"/>
        <v>6000</v>
      </c>
      <c r="I26" s="2">
        <f aca="true" t="shared" si="23" ref="I26:J28">I11</f>
        <v>0</v>
      </c>
      <c r="J26" s="2">
        <f t="shared" si="23"/>
        <v>0</v>
      </c>
      <c r="K26" s="4">
        <f t="shared" si="13"/>
        <v>0</v>
      </c>
      <c r="L26" s="2">
        <f aca="true" t="shared" si="24" ref="L26:M28">+L11</f>
        <v>0</v>
      </c>
      <c r="M26" s="2">
        <f t="shared" si="24"/>
        <v>0</v>
      </c>
      <c r="N26" s="2">
        <f t="shared" si="15"/>
        <v>0</v>
      </c>
      <c r="O26" s="5">
        <f aca="true" t="shared" si="25" ref="O26:P28">+O11</f>
        <v>40000</v>
      </c>
      <c r="P26" s="2">
        <f t="shared" si="25"/>
        <v>0</v>
      </c>
      <c r="Q26" s="4">
        <f t="shared" si="17"/>
        <v>40000</v>
      </c>
      <c r="R26" s="2">
        <f t="shared" si="18"/>
        <v>0</v>
      </c>
      <c r="S26" s="2">
        <f t="shared" si="19"/>
        <v>0</v>
      </c>
      <c r="T26" s="3">
        <f t="shared" si="20"/>
        <v>0</v>
      </c>
      <c r="U26" s="1">
        <v>0</v>
      </c>
      <c r="V26" s="2">
        <v>0</v>
      </c>
      <c r="W26" s="3">
        <f t="shared" si="21"/>
        <v>0</v>
      </c>
      <c r="X26" s="1">
        <v>0</v>
      </c>
      <c r="Y26" s="2">
        <v>0</v>
      </c>
      <c r="Z26" s="3">
        <f t="shared" si="22"/>
        <v>0</v>
      </c>
    </row>
    <row r="27" spans="1:26" ht="11.25">
      <c r="A27" s="53">
        <f t="shared" si="8"/>
        <v>6</v>
      </c>
      <c r="B27" s="54" t="str">
        <f t="shared" si="9"/>
        <v>Replacement of Laboratory Instruments</v>
      </c>
      <c r="C27" s="55"/>
      <c r="D27" s="56"/>
      <c r="E27" s="57"/>
      <c r="F27" s="58">
        <f t="shared" si="10"/>
        <v>0</v>
      </c>
      <c r="G27" s="56">
        <v>0</v>
      </c>
      <c r="H27" s="59">
        <f t="shared" si="11"/>
        <v>0</v>
      </c>
      <c r="I27" s="58">
        <f t="shared" si="23"/>
        <v>60000</v>
      </c>
      <c r="J27" s="56">
        <f t="shared" si="23"/>
        <v>0</v>
      </c>
      <c r="K27" s="59">
        <f t="shared" si="13"/>
        <v>60000</v>
      </c>
      <c r="L27" s="56">
        <f t="shared" si="24"/>
        <v>60000</v>
      </c>
      <c r="M27" s="56">
        <f t="shared" si="24"/>
        <v>0</v>
      </c>
      <c r="N27" s="56">
        <f t="shared" si="15"/>
        <v>60000</v>
      </c>
      <c r="O27" s="58">
        <f t="shared" si="25"/>
        <v>60000</v>
      </c>
      <c r="P27" s="56">
        <f t="shared" si="25"/>
        <v>0</v>
      </c>
      <c r="Q27" s="59">
        <f t="shared" si="17"/>
        <v>60000</v>
      </c>
      <c r="R27" s="56">
        <f t="shared" si="18"/>
        <v>60000</v>
      </c>
      <c r="S27" s="56">
        <f t="shared" si="19"/>
        <v>0</v>
      </c>
      <c r="T27" s="57">
        <f t="shared" si="20"/>
        <v>60000</v>
      </c>
      <c r="U27" s="55">
        <v>60000</v>
      </c>
      <c r="V27" s="56">
        <v>0</v>
      </c>
      <c r="W27" s="57">
        <f t="shared" si="21"/>
        <v>60000</v>
      </c>
      <c r="X27" s="55">
        <v>60000</v>
      </c>
      <c r="Y27" s="56">
        <v>0</v>
      </c>
      <c r="Z27" s="57">
        <f t="shared" si="22"/>
        <v>60000</v>
      </c>
    </row>
    <row r="28" spans="1:26" ht="11.25">
      <c r="A28" s="52">
        <f t="shared" si="8"/>
        <v>7</v>
      </c>
      <c r="B28" s="52" t="str">
        <f t="shared" si="9"/>
        <v>Remodeling at International Lane Office</v>
      </c>
      <c r="C28" s="2"/>
      <c r="D28" s="2"/>
      <c r="E28" s="2"/>
      <c r="F28" s="1">
        <f t="shared" si="10"/>
        <v>0</v>
      </c>
      <c r="G28" s="2">
        <f>G13</f>
        <v>0</v>
      </c>
      <c r="H28" s="3">
        <f t="shared" si="11"/>
        <v>0</v>
      </c>
      <c r="I28" s="2">
        <f t="shared" si="23"/>
        <v>25000</v>
      </c>
      <c r="J28" s="2">
        <f t="shared" si="23"/>
        <v>0</v>
      </c>
      <c r="K28" s="4">
        <f t="shared" si="13"/>
        <v>25000</v>
      </c>
      <c r="L28" s="2">
        <f t="shared" si="24"/>
        <v>0</v>
      </c>
      <c r="M28" s="2">
        <f t="shared" si="24"/>
        <v>0</v>
      </c>
      <c r="N28" s="2">
        <f t="shared" si="15"/>
        <v>0</v>
      </c>
      <c r="O28" s="5">
        <f t="shared" si="25"/>
        <v>0</v>
      </c>
      <c r="P28" s="2">
        <f t="shared" si="25"/>
        <v>0</v>
      </c>
      <c r="Q28" s="4">
        <f t="shared" si="17"/>
        <v>0</v>
      </c>
      <c r="R28" s="2">
        <f t="shared" si="18"/>
        <v>0</v>
      </c>
      <c r="S28" s="2">
        <f t="shared" si="19"/>
        <v>0</v>
      </c>
      <c r="T28" s="3">
        <f t="shared" si="20"/>
        <v>0</v>
      </c>
      <c r="U28" s="1">
        <v>0</v>
      </c>
      <c r="V28" s="2">
        <v>0</v>
      </c>
      <c r="W28" s="3">
        <f t="shared" si="21"/>
        <v>0</v>
      </c>
      <c r="X28" s="1">
        <v>0</v>
      </c>
      <c r="Y28" s="2">
        <v>0</v>
      </c>
      <c r="Z28" s="3">
        <f t="shared" si="22"/>
        <v>0</v>
      </c>
    </row>
    <row r="29" spans="1:26" ht="12" thickBot="1">
      <c r="A29" s="60"/>
      <c r="B29" s="60" t="s">
        <v>4</v>
      </c>
      <c r="C29" s="2"/>
      <c r="D29" s="2"/>
      <c r="E29" s="2"/>
      <c r="F29" s="61">
        <f aca="true" t="shared" si="26" ref="F29:Z29">SUM(F22:F28)</f>
        <v>115270</v>
      </c>
      <c r="G29" s="62">
        <f t="shared" si="26"/>
        <v>0</v>
      </c>
      <c r="H29" s="63">
        <f t="shared" si="26"/>
        <v>115270</v>
      </c>
      <c r="I29" s="64">
        <f t="shared" si="26"/>
        <v>455000</v>
      </c>
      <c r="J29" s="64">
        <f t="shared" si="26"/>
        <v>0</v>
      </c>
      <c r="K29" s="65">
        <f t="shared" si="26"/>
        <v>455000</v>
      </c>
      <c r="L29" s="64">
        <f t="shared" si="26"/>
        <v>90000</v>
      </c>
      <c r="M29" s="64">
        <f t="shared" si="26"/>
        <v>0</v>
      </c>
      <c r="N29" s="64">
        <f t="shared" si="26"/>
        <v>90000</v>
      </c>
      <c r="O29" s="66">
        <f t="shared" si="26"/>
        <v>130000</v>
      </c>
      <c r="P29" s="64">
        <f t="shared" si="26"/>
        <v>0</v>
      </c>
      <c r="Q29" s="65">
        <f t="shared" si="26"/>
        <v>130000</v>
      </c>
      <c r="R29" s="64">
        <f t="shared" si="26"/>
        <v>90000</v>
      </c>
      <c r="S29" s="64">
        <f t="shared" si="26"/>
        <v>0</v>
      </c>
      <c r="T29" s="67">
        <f t="shared" si="26"/>
        <v>90000</v>
      </c>
      <c r="U29" s="68">
        <f t="shared" si="26"/>
        <v>90000</v>
      </c>
      <c r="V29" s="64">
        <f t="shared" si="26"/>
        <v>0</v>
      </c>
      <c r="W29" s="67">
        <f t="shared" si="26"/>
        <v>90000</v>
      </c>
      <c r="X29" s="68">
        <f t="shared" si="26"/>
        <v>90000</v>
      </c>
      <c r="Y29" s="64">
        <f t="shared" si="26"/>
        <v>0</v>
      </c>
      <c r="Z29" s="67">
        <f t="shared" si="26"/>
        <v>90000</v>
      </c>
    </row>
    <row r="30" spans="1:26" ht="11.2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2"/>
      <c r="Y30" s="2"/>
      <c r="Z30" s="2"/>
    </row>
    <row r="31" spans="1:26" ht="11.25">
      <c r="A31" s="60"/>
      <c r="B31" s="60" t="s">
        <v>44</v>
      </c>
      <c r="C31" s="60"/>
      <c r="D31" s="60"/>
      <c r="E31" s="60"/>
      <c r="F31" s="60">
        <f>F29</f>
        <v>115270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2"/>
      <c r="Y31" s="2"/>
      <c r="Z31" s="2"/>
    </row>
    <row r="32" spans="1:26" ht="11.25">
      <c r="A32" s="60"/>
      <c r="B32" s="60" t="s">
        <v>46</v>
      </c>
      <c r="C32" s="60"/>
      <c r="D32" s="60"/>
      <c r="E32" s="60"/>
      <c r="F32" s="80">
        <v>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2"/>
      <c r="Y32" s="2"/>
      <c r="Z32" s="2"/>
    </row>
    <row r="33" spans="1:26" ht="11.25">
      <c r="A33" s="60"/>
      <c r="B33" s="60" t="s">
        <v>45</v>
      </c>
      <c r="C33" s="60"/>
      <c r="D33" s="60"/>
      <c r="E33" s="60"/>
      <c r="F33" s="60">
        <f>SUM(F31:F32)</f>
        <v>115270</v>
      </c>
      <c r="G33" s="60"/>
      <c r="H33" s="60"/>
      <c r="I33" s="60">
        <f>F33+I29</f>
        <v>570270</v>
      </c>
      <c r="J33" s="60"/>
      <c r="K33" s="60"/>
      <c r="L33" s="60">
        <f>I33+L29</f>
        <v>660270</v>
      </c>
      <c r="M33" s="60"/>
      <c r="N33" s="60"/>
      <c r="O33" s="60">
        <f>L33+O29</f>
        <v>790270</v>
      </c>
      <c r="P33" s="60"/>
      <c r="Q33" s="60"/>
      <c r="R33" s="60">
        <f>O33+R29</f>
        <v>880270</v>
      </c>
      <c r="S33" s="60"/>
      <c r="T33" s="60"/>
      <c r="U33" s="60"/>
      <c r="V33" s="60"/>
      <c r="W33" s="60"/>
      <c r="X33" s="2">
        <f>F29+I29+L29+O29+R29+F32</f>
        <v>880270</v>
      </c>
      <c r="Y33" s="2" t="s">
        <v>11</v>
      </c>
      <c r="Z33" s="2"/>
    </row>
    <row r="34" spans="1:26" ht="11.25">
      <c r="A34" s="60"/>
      <c r="B34" s="60" t="s">
        <v>29</v>
      </c>
      <c r="C34" s="60"/>
      <c r="D34" s="60"/>
      <c r="E34" s="60"/>
      <c r="F34" s="80">
        <f>F31-F15+F32</f>
        <v>-320230</v>
      </c>
      <c r="G34" s="60"/>
      <c r="H34" s="60"/>
      <c r="I34" s="80">
        <f>I33-I15</f>
        <v>-10230</v>
      </c>
      <c r="J34" s="80"/>
      <c r="K34" s="80"/>
      <c r="L34" s="80">
        <f>L33-L15</f>
        <v>-10230</v>
      </c>
      <c r="M34" s="80"/>
      <c r="N34" s="80"/>
      <c r="O34" s="80">
        <f>O33-O15</f>
        <v>-10230</v>
      </c>
      <c r="P34" s="80"/>
      <c r="Q34" s="80"/>
      <c r="R34" s="81">
        <f>R33-R15</f>
        <v>-10230</v>
      </c>
      <c r="S34" s="60" t="s">
        <v>29</v>
      </c>
      <c r="T34" s="60"/>
      <c r="U34" s="60"/>
      <c r="V34" s="60"/>
      <c r="W34" s="60"/>
      <c r="X34" s="2"/>
      <c r="Y34" s="2"/>
      <c r="Z34" s="2"/>
    </row>
    <row r="35" spans="1:26" ht="12" thickBot="1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2"/>
      <c r="Y35" s="2"/>
      <c r="Z35" s="2"/>
    </row>
    <row r="36" spans="1:26" ht="12.75">
      <c r="A36" s="60"/>
      <c r="B36" s="60"/>
      <c r="C36" s="69"/>
      <c r="D36" s="69"/>
      <c r="E36" s="70"/>
      <c r="F36" s="71" t="s">
        <v>38</v>
      </c>
      <c r="G36" s="72"/>
      <c r="H36" s="73"/>
      <c r="I36" s="72" t="s">
        <v>39</v>
      </c>
      <c r="J36" s="72"/>
      <c r="K36" s="73"/>
      <c r="L36" s="71" t="s">
        <v>40</v>
      </c>
      <c r="M36" s="72"/>
      <c r="N36" s="73"/>
      <c r="O36" s="71" t="s">
        <v>41</v>
      </c>
      <c r="P36" s="72"/>
      <c r="Q36" s="73"/>
      <c r="R36" s="86" t="s">
        <v>42</v>
      </c>
      <c r="S36" s="87"/>
      <c r="T36" s="88"/>
      <c r="U36" s="86" t="s">
        <v>43</v>
      </c>
      <c r="V36" s="87"/>
      <c r="W36" s="88"/>
      <c r="X36" s="86" t="s">
        <v>28</v>
      </c>
      <c r="Y36" s="87"/>
      <c r="Z36" s="88"/>
    </row>
    <row r="37" spans="1:26" ht="15.75" thickBot="1">
      <c r="A37" s="60"/>
      <c r="B37" s="74" t="s">
        <v>34</v>
      </c>
      <c r="C37" s="75"/>
      <c r="D37" s="75"/>
      <c r="E37" s="75"/>
      <c r="F37" s="76" t="s">
        <v>31</v>
      </c>
      <c r="G37" s="77" t="s">
        <v>2</v>
      </c>
      <c r="H37" s="78" t="s">
        <v>0</v>
      </c>
      <c r="I37" s="76" t="s">
        <v>31</v>
      </c>
      <c r="J37" s="77" t="s">
        <v>2</v>
      </c>
      <c r="K37" s="78" t="s">
        <v>0</v>
      </c>
      <c r="L37" s="76" t="s">
        <v>31</v>
      </c>
      <c r="M37" s="77" t="s">
        <v>2</v>
      </c>
      <c r="N37" s="78" t="s">
        <v>0</v>
      </c>
      <c r="O37" s="76" t="s">
        <v>31</v>
      </c>
      <c r="P37" s="77" t="s">
        <v>2</v>
      </c>
      <c r="Q37" s="78" t="s">
        <v>0</v>
      </c>
      <c r="R37" s="76" t="s">
        <v>31</v>
      </c>
      <c r="S37" s="77" t="s">
        <v>2</v>
      </c>
      <c r="T37" s="78" t="s">
        <v>0</v>
      </c>
      <c r="U37" s="76" t="s">
        <v>31</v>
      </c>
      <c r="V37" s="77" t="s">
        <v>2</v>
      </c>
      <c r="W37" s="78" t="s">
        <v>0</v>
      </c>
      <c r="X37" s="76" t="s">
        <v>31</v>
      </c>
      <c r="Y37" s="77" t="s">
        <v>2</v>
      </c>
      <c r="Z37" s="78" t="s">
        <v>0</v>
      </c>
    </row>
    <row r="38" spans="1:26" ht="11.25">
      <c r="A38" s="60"/>
      <c r="B38" s="60"/>
      <c r="C38" s="2"/>
      <c r="D38" s="2"/>
      <c r="E38" s="2"/>
      <c r="F38" s="1"/>
      <c r="G38" s="2"/>
      <c r="H38" s="3"/>
      <c r="I38" s="2"/>
      <c r="J38" s="2"/>
      <c r="K38" s="4"/>
      <c r="L38" s="2"/>
      <c r="M38" s="2"/>
      <c r="N38" s="2"/>
      <c r="O38" s="5"/>
      <c r="P38" s="2"/>
      <c r="Q38" s="4"/>
      <c r="R38" s="2"/>
      <c r="S38" s="2"/>
      <c r="T38" s="3"/>
      <c r="U38" s="1"/>
      <c r="V38" s="2"/>
      <c r="W38" s="3"/>
      <c r="X38" s="1"/>
      <c r="Y38" s="2"/>
      <c r="Z38" s="3"/>
    </row>
    <row r="39" spans="1:26" ht="11.25">
      <c r="A39" s="79" t="str">
        <f aca="true" t="shared" si="27" ref="A39:A46">A21</f>
        <v>Public Health:</v>
      </c>
      <c r="B39" s="60"/>
      <c r="C39" s="2"/>
      <c r="D39" s="2"/>
      <c r="E39" s="2"/>
      <c r="F39" s="1"/>
      <c r="G39" s="2"/>
      <c r="H39" s="3"/>
      <c r="I39" s="2"/>
      <c r="J39" s="2"/>
      <c r="K39" s="4"/>
      <c r="L39" s="2"/>
      <c r="M39" s="2"/>
      <c r="N39" s="2"/>
      <c r="O39" s="5"/>
      <c r="P39" s="2"/>
      <c r="Q39" s="4"/>
      <c r="R39" s="2"/>
      <c r="S39" s="2"/>
      <c r="T39" s="3"/>
      <c r="U39" s="1"/>
      <c r="V39" s="2"/>
      <c r="W39" s="3"/>
      <c r="X39" s="1"/>
      <c r="Y39" s="2"/>
      <c r="Z39" s="3"/>
    </row>
    <row r="40" spans="1:26" ht="11.25">
      <c r="A40" s="52">
        <f t="shared" si="27"/>
        <v>1</v>
      </c>
      <c r="B40" s="52" t="str">
        <f aca="true" t="shared" si="28" ref="B40:B46">B22</f>
        <v>Autoclave</v>
      </c>
      <c r="C40" s="2"/>
      <c r="D40" s="2"/>
      <c r="E40" s="2"/>
      <c r="F40" s="1">
        <f aca="true" t="shared" si="29" ref="F40:F46">F22</f>
        <v>0</v>
      </c>
      <c r="G40" s="2">
        <v>0</v>
      </c>
      <c r="H40" s="3">
        <f aca="true" t="shared" si="30" ref="H40:H46">SUM(F40:G40)</f>
        <v>0</v>
      </c>
      <c r="I40" s="2">
        <f aca="true" t="shared" si="31" ref="I40:J43">I22</f>
        <v>0</v>
      </c>
      <c r="J40" s="2">
        <f t="shared" si="31"/>
        <v>0</v>
      </c>
      <c r="K40" s="4">
        <f aca="true" t="shared" si="32" ref="K40:K46">SUM(I40:J40)</f>
        <v>0</v>
      </c>
      <c r="L40" s="2">
        <f aca="true" t="shared" si="33" ref="L40:M43">L22</f>
        <v>0</v>
      </c>
      <c r="M40" s="2">
        <f t="shared" si="33"/>
        <v>0</v>
      </c>
      <c r="N40" s="2">
        <f aca="true" t="shared" si="34" ref="N40:N46">SUM(L40:M40)</f>
        <v>0</v>
      </c>
      <c r="O40" s="5">
        <f aca="true" t="shared" si="35" ref="O40:O46">O22</f>
        <v>0</v>
      </c>
      <c r="P40" s="2">
        <f aca="true" t="shared" si="36" ref="P40:P46">+P22</f>
        <v>0</v>
      </c>
      <c r="Q40" s="4">
        <f aca="true" t="shared" si="37" ref="Q40:Q46">SUM(O40:P40)</f>
        <v>0</v>
      </c>
      <c r="R40" s="2">
        <f>R22</f>
        <v>0</v>
      </c>
      <c r="S40" s="2">
        <f>S22</f>
        <v>0</v>
      </c>
      <c r="T40" s="3">
        <f aca="true" t="shared" si="38" ref="T40:T46">SUM(R40:S40)</f>
        <v>0</v>
      </c>
      <c r="U40" s="1">
        <v>0</v>
      </c>
      <c r="V40" s="2">
        <v>0</v>
      </c>
      <c r="W40" s="3">
        <f aca="true" t="shared" si="39" ref="W40:W46">U40+V40</f>
        <v>0</v>
      </c>
      <c r="X40" s="1">
        <v>0</v>
      </c>
      <c r="Y40" s="2">
        <v>0</v>
      </c>
      <c r="Z40" s="3">
        <f aca="true" t="shared" si="40" ref="Z40:Z46">X40+Y40</f>
        <v>0</v>
      </c>
    </row>
    <row r="41" spans="1:26" ht="11.25">
      <c r="A41" s="52">
        <f t="shared" si="27"/>
        <v>2</v>
      </c>
      <c r="B41" s="52" t="str">
        <f t="shared" si="28"/>
        <v>Automated Multi-parameter Analyzer</v>
      </c>
      <c r="C41" s="2"/>
      <c r="D41" s="2"/>
      <c r="E41" s="2"/>
      <c r="F41" s="1">
        <f t="shared" si="29"/>
        <v>84270</v>
      </c>
      <c r="G41" s="2">
        <v>0</v>
      </c>
      <c r="H41" s="3">
        <f t="shared" si="30"/>
        <v>84270</v>
      </c>
      <c r="I41" s="2">
        <f t="shared" si="31"/>
        <v>0</v>
      </c>
      <c r="J41" s="2">
        <f t="shared" si="31"/>
        <v>0</v>
      </c>
      <c r="K41" s="4">
        <f t="shared" si="32"/>
        <v>0</v>
      </c>
      <c r="L41" s="2">
        <f t="shared" si="33"/>
        <v>0</v>
      </c>
      <c r="M41" s="2">
        <f t="shared" si="33"/>
        <v>0</v>
      </c>
      <c r="N41" s="2">
        <f t="shared" si="34"/>
        <v>0</v>
      </c>
      <c r="O41" s="5">
        <f t="shared" si="35"/>
        <v>0</v>
      </c>
      <c r="P41" s="2">
        <f t="shared" si="36"/>
        <v>0</v>
      </c>
      <c r="Q41" s="4">
        <f t="shared" si="37"/>
        <v>0</v>
      </c>
      <c r="R41" s="2">
        <f>R23</f>
        <v>0</v>
      </c>
      <c r="S41" s="2">
        <f>S23</f>
        <v>0</v>
      </c>
      <c r="T41" s="3">
        <f t="shared" si="38"/>
        <v>0</v>
      </c>
      <c r="U41" s="1">
        <v>0</v>
      </c>
      <c r="V41" s="2">
        <v>0</v>
      </c>
      <c r="W41" s="3">
        <f t="shared" si="39"/>
        <v>0</v>
      </c>
      <c r="X41" s="1">
        <v>0</v>
      </c>
      <c r="Y41" s="2">
        <v>0</v>
      </c>
      <c r="Z41" s="3">
        <f t="shared" si="40"/>
        <v>0</v>
      </c>
    </row>
    <row r="42" spans="1:26" ht="11.25">
      <c r="A42" s="53">
        <f t="shared" si="27"/>
        <v>3</v>
      </c>
      <c r="B42" s="54" t="str">
        <f t="shared" si="28"/>
        <v>Computer Replacement</v>
      </c>
      <c r="C42" s="55"/>
      <c r="D42" s="56"/>
      <c r="E42" s="57"/>
      <c r="F42" s="58">
        <f t="shared" si="29"/>
        <v>25000</v>
      </c>
      <c r="G42" s="56">
        <v>0</v>
      </c>
      <c r="H42" s="59">
        <f t="shared" si="30"/>
        <v>25000</v>
      </c>
      <c r="I42" s="58">
        <f t="shared" si="31"/>
        <v>50000</v>
      </c>
      <c r="J42" s="56">
        <f t="shared" si="31"/>
        <v>0</v>
      </c>
      <c r="K42" s="59">
        <f t="shared" si="32"/>
        <v>50000</v>
      </c>
      <c r="L42" s="56">
        <f t="shared" si="33"/>
        <v>30000</v>
      </c>
      <c r="M42" s="56">
        <f t="shared" si="33"/>
        <v>0</v>
      </c>
      <c r="N42" s="56">
        <f t="shared" si="34"/>
        <v>30000</v>
      </c>
      <c r="O42" s="58">
        <f t="shared" si="35"/>
        <v>30000</v>
      </c>
      <c r="P42" s="56">
        <f t="shared" si="36"/>
        <v>0</v>
      </c>
      <c r="Q42" s="59">
        <f t="shared" si="37"/>
        <v>30000</v>
      </c>
      <c r="R42" s="56">
        <f>R24</f>
        <v>30000</v>
      </c>
      <c r="S42" s="56">
        <v>0</v>
      </c>
      <c r="T42" s="57">
        <f t="shared" si="38"/>
        <v>30000</v>
      </c>
      <c r="U42" s="55">
        <v>30000</v>
      </c>
      <c r="V42" s="56">
        <v>0</v>
      </c>
      <c r="W42" s="57">
        <f t="shared" si="39"/>
        <v>30000</v>
      </c>
      <c r="X42" s="55">
        <v>30000</v>
      </c>
      <c r="Y42" s="56">
        <v>0</v>
      </c>
      <c r="Z42" s="57">
        <f t="shared" si="40"/>
        <v>30000</v>
      </c>
    </row>
    <row r="43" spans="1:26" ht="11.25">
      <c r="A43" s="52">
        <f t="shared" si="27"/>
        <v>4</v>
      </c>
      <c r="B43" s="52" t="str">
        <f t="shared" si="28"/>
        <v>Remodeling of CCB 5th floor offices</v>
      </c>
      <c r="C43" s="2"/>
      <c r="D43" s="2"/>
      <c r="E43" s="2"/>
      <c r="F43" s="1">
        <f t="shared" si="29"/>
        <v>0</v>
      </c>
      <c r="G43" s="2">
        <v>0</v>
      </c>
      <c r="H43" s="3">
        <f t="shared" si="30"/>
        <v>0</v>
      </c>
      <c r="I43" s="2">
        <f t="shared" si="31"/>
        <v>320000</v>
      </c>
      <c r="J43" s="2">
        <f t="shared" si="31"/>
        <v>0</v>
      </c>
      <c r="K43" s="4">
        <f t="shared" si="32"/>
        <v>320000</v>
      </c>
      <c r="L43" s="2">
        <f t="shared" si="33"/>
        <v>0</v>
      </c>
      <c r="M43" s="2">
        <f t="shared" si="33"/>
        <v>0</v>
      </c>
      <c r="N43" s="2">
        <f t="shared" si="34"/>
        <v>0</v>
      </c>
      <c r="O43" s="5">
        <f t="shared" si="35"/>
        <v>0</v>
      </c>
      <c r="P43" s="2">
        <f t="shared" si="36"/>
        <v>0</v>
      </c>
      <c r="Q43" s="4">
        <f t="shared" si="37"/>
        <v>0</v>
      </c>
      <c r="R43" s="2">
        <f>R25</f>
        <v>0</v>
      </c>
      <c r="S43" s="2">
        <f>S25</f>
        <v>0</v>
      </c>
      <c r="T43" s="3">
        <f t="shared" si="38"/>
        <v>0</v>
      </c>
      <c r="U43" s="1">
        <v>0</v>
      </c>
      <c r="V43" s="2">
        <v>0</v>
      </c>
      <c r="W43" s="3">
        <f t="shared" si="39"/>
        <v>0</v>
      </c>
      <c r="X43" s="1">
        <v>0</v>
      </c>
      <c r="Y43" s="2">
        <v>0</v>
      </c>
      <c r="Z43" s="3">
        <f t="shared" si="40"/>
        <v>0</v>
      </c>
    </row>
    <row r="44" spans="1:26" ht="11.25">
      <c r="A44" s="52">
        <f t="shared" si="27"/>
        <v>5</v>
      </c>
      <c r="B44" s="52" t="str">
        <f t="shared" si="28"/>
        <v>Remodel East Washington office</v>
      </c>
      <c r="C44" s="2"/>
      <c r="D44" s="2"/>
      <c r="E44" s="2"/>
      <c r="F44" s="1">
        <f t="shared" si="29"/>
        <v>6000</v>
      </c>
      <c r="G44" s="2">
        <v>0</v>
      </c>
      <c r="H44" s="3">
        <f t="shared" si="30"/>
        <v>6000</v>
      </c>
      <c r="I44" s="2">
        <f aca="true" t="shared" si="41" ref="I44:J46">I26</f>
        <v>0</v>
      </c>
      <c r="J44" s="2">
        <f t="shared" si="41"/>
        <v>0</v>
      </c>
      <c r="K44" s="4">
        <f t="shared" si="32"/>
        <v>0</v>
      </c>
      <c r="L44" s="2">
        <f aca="true" t="shared" si="42" ref="L44:M46">L26</f>
        <v>0</v>
      </c>
      <c r="M44" s="2">
        <f t="shared" si="42"/>
        <v>0</v>
      </c>
      <c r="N44" s="2">
        <f t="shared" si="34"/>
        <v>0</v>
      </c>
      <c r="O44" s="5">
        <f t="shared" si="35"/>
        <v>40000</v>
      </c>
      <c r="P44" s="2">
        <f t="shared" si="36"/>
        <v>0</v>
      </c>
      <c r="Q44" s="4">
        <f t="shared" si="37"/>
        <v>40000</v>
      </c>
      <c r="R44" s="2">
        <f aca="true" t="shared" si="43" ref="R44:S46">R26</f>
        <v>0</v>
      </c>
      <c r="S44" s="2">
        <f t="shared" si="43"/>
        <v>0</v>
      </c>
      <c r="T44" s="3">
        <f t="shared" si="38"/>
        <v>0</v>
      </c>
      <c r="U44" s="1">
        <v>0</v>
      </c>
      <c r="V44" s="2">
        <v>0</v>
      </c>
      <c r="W44" s="3">
        <f t="shared" si="39"/>
        <v>0</v>
      </c>
      <c r="X44" s="1">
        <v>0</v>
      </c>
      <c r="Y44" s="2">
        <v>0</v>
      </c>
      <c r="Z44" s="3">
        <f t="shared" si="40"/>
        <v>0</v>
      </c>
    </row>
    <row r="45" spans="1:26" ht="11.25">
      <c r="A45" s="53">
        <f t="shared" si="27"/>
        <v>6</v>
      </c>
      <c r="B45" s="54" t="str">
        <f t="shared" si="28"/>
        <v>Replacement of Laboratory Instruments</v>
      </c>
      <c r="C45" s="55"/>
      <c r="D45" s="56"/>
      <c r="E45" s="57"/>
      <c r="F45" s="58">
        <f t="shared" si="29"/>
        <v>0</v>
      </c>
      <c r="G45" s="56">
        <v>0</v>
      </c>
      <c r="H45" s="59">
        <f t="shared" si="30"/>
        <v>0</v>
      </c>
      <c r="I45" s="58">
        <f t="shared" si="41"/>
        <v>60000</v>
      </c>
      <c r="J45" s="56">
        <f t="shared" si="41"/>
        <v>0</v>
      </c>
      <c r="K45" s="59">
        <f t="shared" si="32"/>
        <v>60000</v>
      </c>
      <c r="L45" s="56">
        <f t="shared" si="42"/>
        <v>60000</v>
      </c>
      <c r="M45" s="56">
        <f t="shared" si="42"/>
        <v>0</v>
      </c>
      <c r="N45" s="56">
        <f t="shared" si="34"/>
        <v>60000</v>
      </c>
      <c r="O45" s="58">
        <f t="shared" si="35"/>
        <v>60000</v>
      </c>
      <c r="P45" s="56">
        <f t="shared" si="36"/>
        <v>0</v>
      </c>
      <c r="Q45" s="59">
        <f t="shared" si="37"/>
        <v>60000</v>
      </c>
      <c r="R45" s="56">
        <f t="shared" si="43"/>
        <v>60000</v>
      </c>
      <c r="S45" s="56">
        <f t="shared" si="43"/>
        <v>0</v>
      </c>
      <c r="T45" s="57">
        <f t="shared" si="38"/>
        <v>60000</v>
      </c>
      <c r="U45" s="55">
        <v>60000</v>
      </c>
      <c r="V45" s="56">
        <v>0</v>
      </c>
      <c r="W45" s="57">
        <f t="shared" si="39"/>
        <v>60000</v>
      </c>
      <c r="X45" s="55">
        <v>60000</v>
      </c>
      <c r="Y45" s="56">
        <v>0</v>
      </c>
      <c r="Z45" s="57">
        <f t="shared" si="40"/>
        <v>60000</v>
      </c>
    </row>
    <row r="46" spans="1:26" ht="11.25">
      <c r="A46" s="52">
        <f t="shared" si="27"/>
        <v>7</v>
      </c>
      <c r="B46" s="52" t="str">
        <f t="shared" si="28"/>
        <v>Remodeling at International Lane Office</v>
      </c>
      <c r="C46" s="2"/>
      <c r="D46" s="2"/>
      <c r="E46" s="2"/>
      <c r="F46" s="1">
        <f t="shared" si="29"/>
        <v>0</v>
      </c>
      <c r="G46" s="2">
        <v>0</v>
      </c>
      <c r="H46" s="3">
        <f t="shared" si="30"/>
        <v>0</v>
      </c>
      <c r="I46" s="2">
        <f t="shared" si="41"/>
        <v>25000</v>
      </c>
      <c r="J46" s="2">
        <f t="shared" si="41"/>
        <v>0</v>
      </c>
      <c r="K46" s="4">
        <f t="shared" si="32"/>
        <v>25000</v>
      </c>
      <c r="L46" s="2">
        <f t="shared" si="42"/>
        <v>0</v>
      </c>
      <c r="M46" s="2">
        <f t="shared" si="42"/>
        <v>0</v>
      </c>
      <c r="N46" s="2">
        <f t="shared" si="34"/>
        <v>0</v>
      </c>
      <c r="O46" s="5">
        <f t="shared" si="35"/>
        <v>0</v>
      </c>
      <c r="P46" s="2">
        <f t="shared" si="36"/>
        <v>0</v>
      </c>
      <c r="Q46" s="4">
        <f t="shared" si="37"/>
        <v>0</v>
      </c>
      <c r="R46" s="2">
        <f t="shared" si="43"/>
        <v>0</v>
      </c>
      <c r="S46" s="2">
        <f t="shared" si="43"/>
        <v>0</v>
      </c>
      <c r="T46" s="3">
        <f t="shared" si="38"/>
        <v>0</v>
      </c>
      <c r="U46" s="1">
        <v>0</v>
      </c>
      <c r="V46" s="2">
        <v>0</v>
      </c>
      <c r="W46" s="3">
        <f t="shared" si="39"/>
        <v>0</v>
      </c>
      <c r="X46" s="1">
        <v>0</v>
      </c>
      <c r="Y46" s="2">
        <v>0</v>
      </c>
      <c r="Z46" s="3">
        <f t="shared" si="40"/>
        <v>0</v>
      </c>
    </row>
    <row r="47" spans="1:26" ht="12" thickBot="1">
      <c r="A47" s="60"/>
      <c r="B47" s="60" t="s">
        <v>4</v>
      </c>
      <c r="C47" s="2"/>
      <c r="D47" s="2"/>
      <c r="E47" s="2"/>
      <c r="F47" s="61">
        <f aca="true" t="shared" si="44" ref="F47:Z47">SUM(F40:F46)</f>
        <v>115270</v>
      </c>
      <c r="G47" s="62">
        <f t="shared" si="44"/>
        <v>0</v>
      </c>
      <c r="H47" s="63">
        <f t="shared" si="44"/>
        <v>115270</v>
      </c>
      <c r="I47" s="64">
        <f t="shared" si="44"/>
        <v>455000</v>
      </c>
      <c r="J47" s="64">
        <f t="shared" si="44"/>
        <v>0</v>
      </c>
      <c r="K47" s="65">
        <f t="shared" si="44"/>
        <v>455000</v>
      </c>
      <c r="L47" s="64">
        <f t="shared" si="44"/>
        <v>90000</v>
      </c>
      <c r="M47" s="64">
        <f t="shared" si="44"/>
        <v>0</v>
      </c>
      <c r="N47" s="64">
        <f t="shared" si="44"/>
        <v>90000</v>
      </c>
      <c r="O47" s="66">
        <f t="shared" si="44"/>
        <v>130000</v>
      </c>
      <c r="P47" s="64">
        <f t="shared" si="44"/>
        <v>0</v>
      </c>
      <c r="Q47" s="65">
        <f t="shared" si="44"/>
        <v>130000</v>
      </c>
      <c r="R47" s="64">
        <f t="shared" si="44"/>
        <v>90000</v>
      </c>
      <c r="S47" s="64">
        <f t="shared" si="44"/>
        <v>0</v>
      </c>
      <c r="T47" s="67">
        <f t="shared" si="44"/>
        <v>90000</v>
      </c>
      <c r="U47" s="68">
        <f t="shared" si="44"/>
        <v>90000</v>
      </c>
      <c r="V47" s="64">
        <f t="shared" si="44"/>
        <v>0</v>
      </c>
      <c r="W47" s="67">
        <f t="shared" si="44"/>
        <v>90000</v>
      </c>
      <c r="X47" s="68">
        <f t="shared" si="44"/>
        <v>90000</v>
      </c>
      <c r="Y47" s="64">
        <f t="shared" si="44"/>
        <v>0</v>
      </c>
      <c r="Z47" s="67">
        <f t="shared" si="44"/>
        <v>90000</v>
      </c>
    </row>
    <row r="48" spans="1:26" ht="11.2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2"/>
      <c r="Y48" s="2"/>
      <c r="Z48" s="2"/>
    </row>
    <row r="49" spans="1:26" ht="11.25">
      <c r="A49" s="60"/>
      <c r="B49" s="60" t="s">
        <v>35</v>
      </c>
      <c r="C49" s="60"/>
      <c r="D49" s="60"/>
      <c r="E49" s="60"/>
      <c r="F49" s="60">
        <f>F14*0.9</f>
        <v>391950</v>
      </c>
      <c r="G49" s="60"/>
      <c r="H49" s="60"/>
      <c r="I49" s="60">
        <f>I14*0.9</f>
        <v>130500</v>
      </c>
      <c r="J49" s="60"/>
      <c r="K49" s="60"/>
      <c r="L49" s="60">
        <f>L14*0.9</f>
        <v>81000</v>
      </c>
      <c r="M49" s="60"/>
      <c r="N49" s="60"/>
      <c r="O49" s="60">
        <f>O14*0.9</f>
        <v>117000</v>
      </c>
      <c r="P49" s="60"/>
      <c r="Q49" s="60"/>
      <c r="R49" s="60">
        <f>R14*0.9</f>
        <v>81000</v>
      </c>
      <c r="S49" s="60"/>
      <c r="T49" s="60"/>
      <c r="U49" s="60"/>
      <c r="V49" s="60"/>
      <c r="W49" s="60"/>
      <c r="X49" s="2"/>
      <c r="Y49" s="2"/>
      <c r="Z49" s="2"/>
    </row>
    <row r="50" spans="1:26" ht="11.25">
      <c r="A50" s="60"/>
      <c r="B50" s="60" t="s">
        <v>46</v>
      </c>
      <c r="C50" s="60"/>
      <c r="D50" s="60"/>
      <c r="E50" s="60"/>
      <c r="F50" s="80">
        <v>0</v>
      </c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2"/>
    </row>
    <row r="51" spans="1:26" ht="11.25">
      <c r="A51" s="60"/>
      <c r="B51" s="60" t="s">
        <v>36</v>
      </c>
      <c r="C51" s="60"/>
      <c r="D51" s="60"/>
      <c r="E51" s="60"/>
      <c r="F51" s="80">
        <f>F47-F49+F50</f>
        <v>-276680</v>
      </c>
      <c r="G51" s="80"/>
      <c r="H51" s="80"/>
      <c r="I51" s="80">
        <f>I47-I49</f>
        <v>324500</v>
      </c>
      <c r="J51" s="80"/>
      <c r="K51" s="80"/>
      <c r="L51" s="80">
        <f>L47-L49</f>
        <v>9000</v>
      </c>
      <c r="M51" s="80"/>
      <c r="N51" s="80"/>
      <c r="O51" s="80">
        <f>O47-O49</f>
        <v>13000</v>
      </c>
      <c r="P51" s="80"/>
      <c r="Q51" s="80"/>
      <c r="R51" s="80">
        <f>R47-R49</f>
        <v>9000</v>
      </c>
      <c r="S51" s="60"/>
      <c r="T51" s="60"/>
      <c r="U51" s="60"/>
      <c r="V51" s="60"/>
      <c r="W51" s="60"/>
      <c r="X51" s="2">
        <f>-R15*0.9+F47+I47+L47+O47+R47+F50</f>
        <v>78820</v>
      </c>
      <c r="Y51" s="2" t="s">
        <v>11</v>
      </c>
      <c r="Z51" s="2"/>
    </row>
    <row r="52" spans="1:26" ht="11.25">
      <c r="A52" s="60"/>
      <c r="B52" s="60" t="s">
        <v>37</v>
      </c>
      <c r="C52" s="60"/>
      <c r="D52" s="60"/>
      <c r="E52" s="60"/>
      <c r="F52" s="80">
        <f>F51</f>
        <v>-276680</v>
      </c>
      <c r="G52" s="80"/>
      <c r="H52" s="80"/>
      <c r="I52" s="80">
        <f>F52+I51</f>
        <v>47820</v>
      </c>
      <c r="J52" s="80"/>
      <c r="K52" s="80"/>
      <c r="L52" s="80">
        <f>I52+L51</f>
        <v>56820</v>
      </c>
      <c r="M52" s="80"/>
      <c r="N52" s="80"/>
      <c r="O52" s="80">
        <f>L52+O51</f>
        <v>69820</v>
      </c>
      <c r="P52" s="80"/>
      <c r="Q52" s="80"/>
      <c r="R52" s="82">
        <f>O52+R51</f>
        <v>78820</v>
      </c>
      <c r="S52" s="60" t="s">
        <v>29</v>
      </c>
      <c r="T52" s="60"/>
      <c r="U52" s="60"/>
      <c r="V52" s="60"/>
      <c r="W52" s="60"/>
      <c r="X52" s="2"/>
      <c r="Y52" s="2"/>
      <c r="Z52" s="2"/>
    </row>
  </sheetData>
  <sheetProtection sheet="1" insertRows="0"/>
  <mergeCells count="8">
    <mergeCell ref="R3:T3"/>
    <mergeCell ref="U3:W3"/>
    <mergeCell ref="R36:T36"/>
    <mergeCell ref="U36:W36"/>
    <mergeCell ref="X36:Z36"/>
    <mergeCell ref="R18:T18"/>
    <mergeCell ref="U18:W18"/>
    <mergeCell ref="X18:Z18"/>
  </mergeCells>
  <printOptions horizontalCentered="1"/>
  <pageMargins left="0.25" right="0.25" top="0.3" bottom="0.3" header="0.3" footer="0.05"/>
  <pageSetup horizontalDpi="600" verticalDpi="600" orientation="landscape" paperSize="5" scale="80" r:id="rId1"/>
  <headerFooter alignWithMargins="0">
    <oddFooter>&amp;L
&amp;CPage &amp;P of &amp;N&amp;R&amp;F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Comptrollers</dc:creator>
  <cp:keywords/>
  <dc:description/>
  <cp:lastModifiedBy>cmdocs</cp:lastModifiedBy>
  <cp:lastPrinted>2013-06-12T13:28:23Z</cp:lastPrinted>
  <dcterms:created xsi:type="dcterms:W3CDTF">1999-07-07T18:23:48Z</dcterms:created>
  <dcterms:modified xsi:type="dcterms:W3CDTF">2013-07-01T12:24:17Z</dcterms:modified>
  <cp:category/>
  <cp:version/>
  <cp:contentType/>
  <cp:contentStatus/>
</cp:coreProperties>
</file>