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Metro Transit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'Metro Transit'!$A$1:$Z$46</definedName>
    <definedName name="_xlnm.Print_Titles" localSheetId="0">'Metro Transit'!$A:$B</definedName>
  </definedNames>
  <calcPr fullCalcOnLoad="1"/>
</workbook>
</file>

<file path=xl/sharedStrings.xml><?xml version="1.0" encoding="utf-8"?>
<sst xmlns="http://schemas.openxmlformats.org/spreadsheetml/2006/main" count="113" uniqueCount="45">
  <si>
    <t>Total</t>
  </si>
  <si>
    <t>G.O.</t>
  </si>
  <si>
    <t>Other</t>
  </si>
  <si>
    <t xml:space="preserve">  Subtotal</t>
  </si>
  <si>
    <t>2014 Requested</t>
  </si>
  <si>
    <t>2015 Requested</t>
  </si>
  <si>
    <t>2016 Requested</t>
  </si>
  <si>
    <t>2017 Requested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</si>
  <si>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</si>
  <si>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</si>
  <si>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</si>
  <si>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</si>
  <si>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</si>
  <si>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</si>
  <si>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</si>
  <si>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</si>
  <si>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</si>
  <si>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</si>
  <si>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</si>
  <si>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</si>
  <si>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</si>
  <si>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</si>
  <si>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</si>
  <si>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</si>
  <si>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</si>
  <si>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</si>
  <si>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</si>
  <si>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</si>
  <si>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</si>
  <si>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</si>
  <si>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</si>
  <si>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</si>
  <si>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</si>
  <si>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</si>
  <si>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</si>
  <si>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</si>
  <si>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</si>
  <si>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</si>
  <si>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</si>
  <si>
    <t>Metro Transit:</t>
  </si>
  <si>
    <t>Transit Coaches</t>
  </si>
  <si>
    <t>Building Remodeling Project</t>
  </si>
  <si>
    <t>Building Expansion/Remodeling</t>
  </si>
  <si>
    <t>Transit System Upgrades</t>
  </si>
  <si>
    <t>NTP Park and Ride Lot Expansion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</si>
</sst>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0&quot;_);_(@_)"/>
    <numFmt numFmtId="165" formatCode="_(* #,##0_);_(* \(#,##0\);_(* &quot;0&quot;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0.0%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0" fillId="0" borderId="10" xfId="57" applyNumberFormat="1" applyFill="1" applyBorder="1" applyProtection="1">
      <alignment/>
      <protection locked="0"/>
    </xf>
    <xf numFmtId="3" fontId="0" fillId="0" borderId="0" xfId="57" applyNumberFormat="1" applyFill="1" applyBorder="1" applyProtection="1">
      <alignment/>
      <protection locked="0"/>
    </xf>
    <xf numFmtId="3" fontId="0" fillId="0" borderId="11" xfId="57" applyNumberFormat="1" applyFill="1" applyBorder="1" applyProtection="1">
      <alignment/>
      <protection locked="0"/>
    </xf>
    <xf numFmtId="3" fontId="0" fillId="0" borderId="12" xfId="57" applyNumberFormat="1" applyFill="1" applyBorder="1" applyProtection="1">
      <alignment/>
      <protection locked="0"/>
    </xf>
    <xf numFmtId="3" fontId="0" fillId="0" borderId="13" xfId="57" applyNumberFormat="1" applyFill="1" applyBorder="1" applyProtection="1">
      <alignment/>
      <protection locked="0"/>
    </xf>
    <xf numFmtId="3" fontId="0" fillId="33" borderId="10" xfId="57" applyNumberFormat="1" applyFill="1" applyBorder="1" applyProtection="1">
      <alignment/>
      <protection locked="0"/>
    </xf>
    <xf numFmtId="3" fontId="0" fillId="33" borderId="0" xfId="57" applyNumberFormat="1" applyFill="1" applyBorder="1" applyProtection="1">
      <alignment/>
      <protection locked="0"/>
    </xf>
    <xf numFmtId="3" fontId="0" fillId="33" borderId="11" xfId="57" applyNumberFormat="1" applyFill="1" applyBorder="1" applyProtection="1">
      <alignment/>
      <protection locked="0"/>
    </xf>
    <xf numFmtId="3" fontId="0" fillId="0" borderId="0" xfId="57" applyNumberFormat="1" applyFill="1" applyProtection="1">
      <alignment/>
      <protection/>
    </xf>
    <xf numFmtId="3" fontId="4" fillId="0" borderId="14" xfId="57" applyNumberFormat="1" applyFont="1" applyFill="1" applyBorder="1" applyAlignment="1" applyProtection="1">
      <alignment horizontal="centerContinuous"/>
      <protection/>
    </xf>
    <xf numFmtId="3" fontId="4" fillId="0" borderId="15" xfId="57" applyNumberFormat="1" applyFont="1" applyFill="1" applyBorder="1" applyAlignment="1" applyProtection="1">
      <alignment horizontal="centerContinuous"/>
      <protection/>
    </xf>
    <xf numFmtId="3" fontId="1" fillId="0" borderId="16" xfId="57" applyNumberFormat="1" applyFont="1" applyFill="1" applyBorder="1" applyAlignment="1" applyProtection="1">
      <alignment horizontal="centerContinuous"/>
      <protection/>
    </xf>
    <xf numFmtId="3" fontId="0" fillId="0" borderId="17" xfId="57" applyNumberFormat="1" applyFill="1" applyBorder="1" applyProtection="1">
      <alignment/>
      <protection/>
    </xf>
    <xf numFmtId="3" fontId="0" fillId="0" borderId="0" xfId="57" applyNumberFormat="1" applyFill="1" applyBorder="1" applyProtection="1">
      <alignment/>
      <protection/>
    </xf>
    <xf numFmtId="3" fontId="5" fillId="0" borderId="18" xfId="57" applyNumberFormat="1" applyFont="1" applyFill="1" applyBorder="1" applyAlignment="1" applyProtection="1">
      <alignment horizontal="center"/>
      <protection/>
    </xf>
    <xf numFmtId="3" fontId="5" fillId="0" borderId="19" xfId="57" applyNumberFormat="1" applyFont="1" applyFill="1" applyBorder="1" applyAlignment="1" applyProtection="1">
      <alignment horizontal="center"/>
      <protection/>
    </xf>
    <xf numFmtId="3" fontId="5" fillId="0" borderId="20" xfId="57" applyNumberFormat="1" applyFont="1" applyFill="1" applyBorder="1" applyAlignment="1" applyProtection="1">
      <alignment horizontal="center"/>
      <protection/>
    </xf>
    <xf numFmtId="3" fontId="0" fillId="0" borderId="10" xfId="57" applyNumberFormat="1" applyFill="1" applyBorder="1" applyProtection="1">
      <alignment/>
      <protection/>
    </xf>
    <xf numFmtId="3" fontId="0" fillId="0" borderId="11" xfId="57" applyNumberFormat="1" applyFill="1" applyBorder="1" applyProtection="1">
      <alignment/>
      <protection/>
    </xf>
    <xf numFmtId="3" fontId="0" fillId="0" borderId="12" xfId="57" applyNumberFormat="1" applyFill="1" applyBorder="1" applyProtection="1">
      <alignment/>
      <protection/>
    </xf>
    <xf numFmtId="3" fontId="0" fillId="0" borderId="13" xfId="57" applyNumberFormat="1" applyFill="1" applyBorder="1" applyProtection="1">
      <alignment/>
      <protection/>
    </xf>
    <xf numFmtId="3" fontId="0" fillId="33" borderId="0" xfId="57" applyNumberFormat="1" applyFill="1" applyProtection="1">
      <alignment/>
      <protection/>
    </xf>
    <xf numFmtId="3" fontId="0" fillId="0" borderId="21" xfId="57" applyNumberFormat="1" applyFill="1" applyBorder="1" applyProtection="1">
      <alignment/>
      <protection/>
    </xf>
    <xf numFmtId="3" fontId="0" fillId="0" borderId="22" xfId="57" applyNumberFormat="1" applyFill="1" applyBorder="1" applyProtection="1">
      <alignment/>
      <protection/>
    </xf>
    <xf numFmtId="3" fontId="0" fillId="9" borderId="23" xfId="57" applyNumberFormat="1" applyFill="1" applyBorder="1" applyProtection="1">
      <alignment/>
      <protection/>
    </xf>
    <xf numFmtId="3" fontId="10" fillId="0" borderId="0" xfId="57" applyNumberFormat="1" applyFont="1" applyFill="1" applyProtection="1">
      <alignment/>
      <protection/>
    </xf>
    <xf numFmtId="3" fontId="1" fillId="0" borderId="15" xfId="57" applyNumberFormat="1" applyFont="1" applyFill="1" applyBorder="1" applyAlignment="1" applyProtection="1">
      <alignment horizontal="centerContinuous"/>
      <protection/>
    </xf>
    <xf numFmtId="3" fontId="0" fillId="0" borderId="0" xfId="57" applyNumberFormat="1" applyFill="1" applyAlignment="1" applyProtection="1">
      <alignment horizontal="centerContinuous"/>
      <protection/>
    </xf>
    <xf numFmtId="3" fontId="6" fillId="0" borderId="0" xfId="57" applyNumberFormat="1" applyFont="1" applyFill="1" applyAlignment="1" applyProtection="1">
      <alignment/>
      <protection/>
    </xf>
    <xf numFmtId="0" fontId="0" fillId="0" borderId="0" xfId="57" applyAlignment="1" applyProtection="1">
      <alignment/>
      <protection/>
    </xf>
    <xf numFmtId="3" fontId="0" fillId="0" borderId="0" xfId="57" applyNumberFormat="1" applyFill="1" applyAlignment="1" applyProtection="1">
      <alignment horizontal="center"/>
      <protection/>
    </xf>
    <xf numFmtId="3" fontId="0" fillId="0" borderId="0" xfId="57" applyNumberFormat="1" applyFill="1" applyAlignment="1" applyProtection="1">
      <alignment horizontal="left"/>
      <protection/>
    </xf>
    <xf numFmtId="3" fontId="7" fillId="0" borderId="0" xfId="57" applyNumberFormat="1" applyFont="1" applyFill="1" applyAlignment="1" applyProtection="1">
      <alignment horizontal="left"/>
      <protection/>
    </xf>
    <xf numFmtId="3" fontId="0" fillId="0" borderId="0" xfId="57" applyNumberFormat="1" applyFill="1" applyBorder="1" applyAlignment="1" applyProtection="1">
      <alignment horizontal="centerContinuous"/>
      <protection/>
    </xf>
    <xf numFmtId="3" fontId="1" fillId="0" borderId="0" xfId="57" applyNumberFormat="1" applyFont="1" applyFill="1" applyAlignment="1" applyProtection="1">
      <alignment horizontal="centerContinuous"/>
      <protection/>
    </xf>
    <xf numFmtId="3" fontId="4" fillId="0" borderId="0" xfId="57" applyNumberFormat="1" applyFont="1" applyFill="1" applyAlignment="1" applyProtection="1">
      <alignment/>
      <protection/>
    </xf>
    <xf numFmtId="3" fontId="0" fillId="0" borderId="0" xfId="57" applyNumberFormat="1" applyFont="1" applyFill="1" applyBorder="1" applyAlignment="1" applyProtection="1">
      <alignment horizontal="centerContinuous"/>
      <protection/>
    </xf>
    <xf numFmtId="3" fontId="1" fillId="0" borderId="0" xfId="57" applyNumberFormat="1" applyFont="1" applyFill="1" applyBorder="1" applyAlignment="1" applyProtection="1">
      <alignment horizontal="centerContinuous"/>
      <protection/>
    </xf>
    <xf numFmtId="3" fontId="0" fillId="0" borderId="0" xfId="57" applyNumberFormat="1" applyFill="1" applyBorder="1" applyAlignment="1" applyProtection="1">
      <alignment horizontal="center"/>
      <protection/>
    </xf>
    <xf numFmtId="3" fontId="0" fillId="0" borderId="24" xfId="57" applyNumberFormat="1" applyFill="1" applyBorder="1" applyProtection="1">
      <alignment/>
      <protection/>
    </xf>
    <xf numFmtId="3" fontId="0" fillId="0" borderId="25" xfId="57" applyNumberFormat="1" applyFill="1" applyBorder="1" applyProtection="1">
      <alignment/>
      <protection/>
    </xf>
    <xf numFmtId="3" fontId="0" fillId="0" borderId="26" xfId="57" applyNumberFormat="1" applyFill="1" applyBorder="1" applyProtection="1">
      <alignment/>
      <protection/>
    </xf>
    <xf numFmtId="3" fontId="0" fillId="0" borderId="14" xfId="57" applyNumberFormat="1" applyFill="1" applyBorder="1" applyProtection="1">
      <alignment/>
      <protection/>
    </xf>
    <xf numFmtId="3" fontId="0" fillId="0" borderId="15" xfId="57" applyNumberFormat="1" applyFill="1" applyBorder="1" applyProtection="1">
      <alignment/>
      <protection/>
    </xf>
    <xf numFmtId="3" fontId="0" fillId="0" borderId="16" xfId="57" applyNumberFormat="1" applyFill="1" applyBorder="1" applyProtection="1">
      <alignment/>
      <protection/>
    </xf>
    <xf numFmtId="3" fontId="0" fillId="0" borderId="0" xfId="57" applyNumberFormat="1" applyFill="1">
      <alignment/>
      <protection/>
    </xf>
    <xf numFmtId="3" fontId="0" fillId="0" borderId="0" xfId="57" applyNumberFormat="1" applyFill="1" applyBorder="1">
      <alignment/>
      <protection/>
    </xf>
    <xf numFmtId="3" fontId="1" fillId="0" borderId="0" xfId="57" applyNumberFormat="1" applyFont="1" applyFill="1">
      <alignment/>
      <protection/>
    </xf>
    <xf numFmtId="3" fontId="0" fillId="0" borderId="13" xfId="57" applyNumberFormat="1" applyFill="1" applyBorder="1">
      <alignment/>
      <protection/>
    </xf>
    <xf numFmtId="3" fontId="0" fillId="0" borderId="12" xfId="57" applyNumberFormat="1" applyFill="1" applyBorder="1">
      <alignment/>
      <protection/>
    </xf>
    <xf numFmtId="3" fontId="0" fillId="0" borderId="0" xfId="57" applyNumberFormat="1" applyFont="1" applyFill="1">
      <alignment/>
      <protection/>
    </xf>
    <xf numFmtId="3" fontId="0" fillId="0" borderId="10" xfId="57" applyNumberFormat="1" applyFill="1" applyBorder="1">
      <alignment/>
      <protection/>
    </xf>
    <xf numFmtId="3" fontId="0" fillId="0" borderId="11" xfId="57" applyNumberFormat="1" applyFill="1" applyBorder="1">
      <alignment/>
      <protection/>
    </xf>
    <xf numFmtId="3" fontId="0" fillId="33" borderId="0" xfId="57" applyNumberFormat="1" applyFill="1">
      <alignment/>
      <protection/>
    </xf>
    <xf numFmtId="3" fontId="0" fillId="33" borderId="0" xfId="57" applyNumberFormat="1" applyFont="1" applyFill="1">
      <alignment/>
      <protection/>
    </xf>
    <xf numFmtId="3" fontId="0" fillId="33" borderId="10" xfId="57" applyNumberFormat="1" applyFill="1" applyBorder="1">
      <alignment/>
      <protection/>
    </xf>
    <xf numFmtId="3" fontId="0" fillId="33" borderId="0" xfId="57" applyNumberFormat="1" applyFill="1" applyBorder="1">
      <alignment/>
      <protection/>
    </xf>
    <xf numFmtId="3" fontId="0" fillId="33" borderId="11" xfId="57" applyNumberFormat="1" applyFill="1" applyBorder="1">
      <alignment/>
      <protection/>
    </xf>
    <xf numFmtId="3" fontId="0" fillId="33" borderId="13" xfId="57" applyNumberFormat="1" applyFill="1" applyBorder="1">
      <alignment/>
      <protection/>
    </xf>
    <xf numFmtId="3" fontId="0" fillId="33" borderId="12" xfId="57" applyNumberFormat="1" applyFill="1" applyBorder="1">
      <alignment/>
      <protection/>
    </xf>
    <xf numFmtId="3" fontId="1" fillId="33" borderId="0" xfId="57" applyNumberFormat="1" applyFont="1" applyFill="1">
      <alignment/>
      <protection/>
    </xf>
    <xf numFmtId="3" fontId="0" fillId="0" borderId="0" xfId="57" applyNumberFormat="1" applyFill="1" applyProtection="1">
      <alignment/>
      <protection locked="0"/>
    </xf>
    <xf numFmtId="3" fontId="4" fillId="0" borderId="0" xfId="57" applyNumberFormat="1" applyFont="1" applyFill="1" applyBorder="1" applyAlignment="1" applyProtection="1">
      <alignment horizontal="centerContinuous"/>
      <protection locked="0"/>
    </xf>
    <xf numFmtId="3" fontId="1" fillId="0" borderId="0" xfId="57" applyNumberFormat="1" applyFont="1" applyFill="1" applyBorder="1" applyAlignment="1" applyProtection="1">
      <alignment horizontal="centerContinuous"/>
      <protection locked="0"/>
    </xf>
    <xf numFmtId="3" fontId="4" fillId="0" borderId="14" xfId="57" applyNumberFormat="1" applyFont="1" applyFill="1" applyBorder="1" applyAlignment="1" applyProtection="1">
      <alignment horizontal="centerContinuous"/>
      <protection locked="0"/>
    </xf>
    <xf numFmtId="3" fontId="4" fillId="0" borderId="15" xfId="57" applyNumberFormat="1" applyFont="1" applyFill="1" applyBorder="1" applyAlignment="1" applyProtection="1">
      <alignment horizontal="centerContinuous"/>
      <protection locked="0"/>
    </xf>
    <xf numFmtId="3" fontId="1" fillId="0" borderId="16" xfId="57" applyNumberFormat="1" applyFont="1" applyFill="1" applyBorder="1" applyAlignment="1" applyProtection="1">
      <alignment horizontal="centerContinuous"/>
      <protection locked="0"/>
    </xf>
    <xf numFmtId="3" fontId="10" fillId="0" borderId="0" xfId="57" applyNumberFormat="1" applyFont="1" applyFill="1" applyProtection="1">
      <alignment/>
      <protection locked="0"/>
    </xf>
    <xf numFmtId="3" fontId="5" fillId="0" borderId="0" xfId="57" applyNumberFormat="1" applyFont="1" applyFill="1" applyBorder="1" applyAlignment="1" applyProtection="1">
      <alignment horizontal="center"/>
      <protection locked="0"/>
    </xf>
    <xf numFmtId="3" fontId="5" fillId="0" borderId="18" xfId="57" applyNumberFormat="1" applyFont="1" applyFill="1" applyBorder="1" applyAlignment="1" applyProtection="1">
      <alignment horizontal="center"/>
      <protection locked="0"/>
    </xf>
    <xf numFmtId="3" fontId="5" fillId="0" borderId="19" xfId="57" applyNumberFormat="1" applyFont="1" applyFill="1" applyBorder="1" applyAlignment="1" applyProtection="1">
      <alignment horizontal="center"/>
      <protection locked="0"/>
    </xf>
    <xf numFmtId="3" fontId="5" fillId="0" borderId="20" xfId="57" applyNumberFormat="1" applyFont="1" applyFill="1" applyBorder="1" applyAlignment="1" applyProtection="1">
      <alignment horizontal="center"/>
      <protection locked="0"/>
    </xf>
    <xf numFmtId="3" fontId="1" fillId="0" borderId="0" xfId="57" applyNumberFormat="1" applyFont="1" applyFill="1" applyProtection="1">
      <alignment/>
      <protection locked="0"/>
    </xf>
    <xf numFmtId="3" fontId="0" fillId="0" borderId="0" xfId="57" applyNumberFormat="1" applyFont="1" applyFill="1" applyProtection="1">
      <alignment/>
      <protection locked="0"/>
    </xf>
    <xf numFmtId="3" fontId="1" fillId="33" borderId="0" xfId="57" applyNumberFormat="1" applyFont="1" applyFill="1" applyProtection="1">
      <alignment/>
      <protection locked="0"/>
    </xf>
    <xf numFmtId="3" fontId="0" fillId="33" borderId="0" xfId="57" applyNumberFormat="1" applyFont="1" applyFill="1" applyProtection="1">
      <alignment/>
      <protection locked="0"/>
    </xf>
    <xf numFmtId="3" fontId="0" fillId="33" borderId="12" xfId="57" applyNumberFormat="1" applyFill="1" applyBorder="1" applyProtection="1">
      <alignment/>
      <protection locked="0"/>
    </xf>
    <xf numFmtId="3" fontId="0" fillId="0" borderId="24" xfId="57" applyNumberFormat="1" applyFill="1" applyBorder="1" applyProtection="1">
      <alignment/>
      <protection locked="0"/>
    </xf>
    <xf numFmtId="3" fontId="0" fillId="0" borderId="25" xfId="57" applyNumberFormat="1" applyFill="1" applyBorder="1" applyProtection="1">
      <alignment/>
      <protection locked="0"/>
    </xf>
    <xf numFmtId="3" fontId="0" fillId="0" borderId="26" xfId="57" applyNumberFormat="1" applyFill="1" applyBorder="1" applyProtection="1">
      <alignment/>
      <protection locked="0"/>
    </xf>
    <xf numFmtId="37" fontId="0" fillId="0" borderId="0" xfId="57" applyNumberFormat="1" applyFill="1" applyProtection="1">
      <alignment/>
      <protection locked="0"/>
    </xf>
    <xf numFmtId="37" fontId="0" fillId="9" borderId="0" xfId="57" applyNumberFormat="1" applyFill="1" applyProtection="1">
      <alignment/>
      <protection locked="0"/>
    </xf>
    <xf numFmtId="37" fontId="0" fillId="9" borderId="23" xfId="57" applyNumberFormat="1" applyFill="1" applyBorder="1" applyProtection="1">
      <alignment/>
      <protection locked="0"/>
    </xf>
    <xf numFmtId="3" fontId="4" fillId="0" borderId="14" xfId="57" applyNumberFormat="1" applyFont="1" applyFill="1" applyBorder="1" applyAlignment="1" applyProtection="1">
      <alignment horizontal="center"/>
      <protection locked="0"/>
    </xf>
    <xf numFmtId="3" fontId="4" fillId="0" borderId="15" xfId="57" applyNumberFormat="1" applyFont="1" applyFill="1" applyBorder="1" applyAlignment="1" applyProtection="1">
      <alignment horizontal="center"/>
      <protection locked="0"/>
    </xf>
    <xf numFmtId="3" fontId="4" fillId="0" borderId="16" xfId="57" applyNumberFormat="1" applyFont="1" applyFill="1" applyBorder="1" applyAlignment="1" applyProtection="1">
      <alignment horizontal="center"/>
      <protection locked="0"/>
    </xf>
    <xf numFmtId="3" fontId="4" fillId="0" borderId="14" xfId="57" applyNumberFormat="1" applyFont="1" applyFill="1" applyBorder="1" applyAlignment="1" applyProtection="1">
      <alignment horizontal="center"/>
      <protection/>
    </xf>
    <xf numFmtId="3" fontId="4" fillId="0" borderId="15" xfId="57" applyNumberFormat="1" applyFont="1" applyFill="1" applyBorder="1" applyAlignment="1" applyProtection="1">
      <alignment horizontal="center"/>
      <protection/>
    </xf>
    <xf numFmtId="3" fontId="4" fillId="0" borderId="16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L22" sqref="L22"/>
    </sheetView>
  </sheetViews>
  <sheetFormatPr defaultColWidth="9.33203125" defaultRowHeight="11.25"/>
  <cols>
    <col min="1" max="1" width="3" style="9" customWidth="1"/>
    <col min="2" max="2" width="30.16015625" style="9" customWidth="1"/>
    <col min="3" max="4" width="11.83203125" style="9" hidden="1" customWidth="1"/>
    <col min="5" max="5" width="11.16015625" style="9" hidden="1" customWidth="1"/>
    <col min="6" max="23" width="11.16015625" style="9" customWidth="1"/>
    <col min="24" max="26" width="11.16015625" style="14" customWidth="1"/>
    <col min="27" max="31" width="16.33203125" style="14" customWidth="1"/>
    <col min="32" max="32" width="16" style="14" customWidth="1"/>
    <col min="33" max="33" width="11.16015625" style="14" bestFit="1" customWidth="1"/>
    <col min="34" max="34" width="12.66015625" style="14" bestFit="1" customWidth="1"/>
    <col min="35" max="35" width="9.33203125" style="14" customWidth="1"/>
    <col min="36" max="36" width="11.33203125" style="14" customWidth="1"/>
    <col min="37" max="37" width="10.83203125" style="14" customWidth="1"/>
    <col min="38" max="38" width="12.33203125" style="14" customWidth="1"/>
    <col min="39" max="39" width="22.33203125" style="14" bestFit="1" customWidth="1"/>
    <col min="40" max="40" width="11" style="14" customWidth="1"/>
    <col min="41" max="41" width="93.5" style="14" bestFit="1" customWidth="1"/>
    <col min="42" max="82" width="9.33203125" style="14" customWidth="1"/>
    <col min="83" max="16384" width="9.33203125" style="9" customWidth="1"/>
  </cols>
  <sheetData>
    <row r="1" spans="1:20" ht="20.25">
      <c r="A1" s="28"/>
      <c r="B1" s="29" t="s">
        <v>22</v>
      </c>
      <c r="C1" s="30"/>
      <c r="D1" s="30"/>
      <c r="E1" s="30"/>
      <c r="F1" s="30"/>
      <c r="G1" s="31"/>
      <c r="H1" s="31"/>
      <c r="I1" s="28"/>
      <c r="J1" s="28"/>
      <c r="K1" s="32"/>
      <c r="L1" s="33"/>
      <c r="M1" s="28"/>
      <c r="N1" s="28"/>
      <c r="O1" s="34"/>
      <c r="P1" s="28"/>
      <c r="Q1" s="28"/>
      <c r="R1" s="28"/>
      <c r="S1" s="28"/>
      <c r="T1" s="28"/>
    </row>
    <row r="2" spans="1:15" ht="13.5" thickBot="1">
      <c r="A2" s="35"/>
      <c r="B2" s="36"/>
      <c r="C2" s="35"/>
      <c r="D2" s="37"/>
      <c r="E2" s="37"/>
      <c r="F2" s="38"/>
      <c r="O2" s="14"/>
    </row>
    <row r="3" spans="2:31" ht="15">
      <c r="B3" s="26" t="s">
        <v>17</v>
      </c>
      <c r="C3" s="10" t="s">
        <v>9</v>
      </c>
      <c r="D3" s="11"/>
      <c r="E3" s="27"/>
      <c r="F3" s="10" t="s">
        <v>10</v>
      </c>
      <c r="G3" s="11"/>
      <c r="H3" s="12"/>
      <c r="I3" s="11" t="s">
        <v>11</v>
      </c>
      <c r="J3" s="11"/>
      <c r="K3" s="12"/>
      <c r="L3" s="10" t="s">
        <v>12</v>
      </c>
      <c r="M3" s="11"/>
      <c r="N3" s="12"/>
      <c r="O3" s="10" t="s">
        <v>13</v>
      </c>
      <c r="P3" s="11"/>
      <c r="Q3" s="12"/>
      <c r="R3" s="87" t="s">
        <v>15</v>
      </c>
      <c r="S3" s="88"/>
      <c r="T3" s="89"/>
      <c r="U3" s="87" t="s">
        <v>14</v>
      </c>
      <c r="V3" s="88"/>
      <c r="W3" s="89"/>
      <c r="AE3" s="39"/>
    </row>
    <row r="4" spans="3:31" ht="12.75" thickBot="1">
      <c r="C4" s="15" t="s">
        <v>1</v>
      </c>
      <c r="D4" s="16" t="s">
        <v>2</v>
      </c>
      <c r="E4" s="16" t="s">
        <v>0</v>
      </c>
      <c r="F4" s="15" t="s">
        <v>23</v>
      </c>
      <c r="G4" s="16" t="s">
        <v>2</v>
      </c>
      <c r="H4" s="17" t="s">
        <v>0</v>
      </c>
      <c r="I4" s="16" t="s">
        <v>23</v>
      </c>
      <c r="J4" s="16" t="s">
        <v>2</v>
      </c>
      <c r="K4" s="17" t="s">
        <v>0</v>
      </c>
      <c r="L4" s="15" t="s">
        <v>23</v>
      </c>
      <c r="M4" s="16" t="s">
        <v>2</v>
      </c>
      <c r="N4" s="17" t="s">
        <v>0</v>
      </c>
      <c r="O4" s="15" t="s">
        <v>23</v>
      </c>
      <c r="P4" s="16" t="s">
        <v>2</v>
      </c>
      <c r="Q4" s="17" t="s">
        <v>0</v>
      </c>
      <c r="R4" s="15" t="s">
        <v>23</v>
      </c>
      <c r="S4" s="16" t="s">
        <v>2</v>
      </c>
      <c r="T4" s="17" t="s">
        <v>0</v>
      </c>
      <c r="U4" s="15" t="s">
        <v>23</v>
      </c>
      <c r="V4" s="16" t="s">
        <v>2</v>
      </c>
      <c r="W4" s="17" t="s">
        <v>0</v>
      </c>
      <c r="AE4" s="39"/>
    </row>
    <row r="5" spans="3:31" ht="11.25">
      <c r="C5" s="18"/>
      <c r="D5" s="14"/>
      <c r="E5" s="14"/>
      <c r="F5" s="43"/>
      <c r="G5" s="44"/>
      <c r="H5" s="45"/>
      <c r="I5" s="14"/>
      <c r="J5" s="14"/>
      <c r="K5" s="20"/>
      <c r="L5" s="14"/>
      <c r="M5" s="14"/>
      <c r="N5" s="14"/>
      <c r="O5" s="21"/>
      <c r="P5" s="14"/>
      <c r="Q5" s="20"/>
      <c r="R5" s="14"/>
      <c r="S5" s="14"/>
      <c r="T5" s="19"/>
      <c r="U5" s="18"/>
      <c r="V5" s="14"/>
      <c r="W5" s="19"/>
      <c r="AE5" s="39"/>
    </row>
    <row r="6" spans="1:23" ht="11.25">
      <c r="A6" s="48" t="s">
        <v>39</v>
      </c>
      <c r="B6" s="46"/>
      <c r="C6" s="52"/>
      <c r="D6" s="47"/>
      <c r="E6" s="53"/>
      <c r="F6" s="52"/>
      <c r="G6" s="47"/>
      <c r="H6" s="53"/>
      <c r="I6" s="47"/>
      <c r="J6" s="47"/>
      <c r="K6" s="50"/>
      <c r="L6" s="47"/>
      <c r="M6" s="47"/>
      <c r="N6" s="47"/>
      <c r="O6" s="49">
        <v>0</v>
      </c>
      <c r="P6" s="47"/>
      <c r="Q6" s="50"/>
      <c r="R6" s="47">
        <v>0</v>
      </c>
      <c r="S6" s="47"/>
      <c r="T6" s="53"/>
      <c r="U6" s="52"/>
      <c r="V6" s="47"/>
      <c r="W6" s="53"/>
    </row>
    <row r="7" spans="1:23" ht="11.25">
      <c r="A7" s="51">
        <v>1</v>
      </c>
      <c r="B7" s="46" t="s">
        <v>40</v>
      </c>
      <c r="C7" s="52">
        <f>1219629+800000-400000</f>
        <v>1619629</v>
      </c>
      <c r="D7" s="47">
        <v>4878515</v>
      </c>
      <c r="E7" s="53">
        <f>SUM(C7:D7)</f>
        <v>6498144</v>
      </c>
      <c r="F7" s="52">
        <v>1231825</v>
      </c>
      <c r="G7" s="47">
        <v>4927300</v>
      </c>
      <c r="H7" s="53">
        <f>SUM(F7:G7)</f>
        <v>6159125</v>
      </c>
      <c r="I7" s="47">
        <v>1244143</v>
      </c>
      <c r="J7" s="47">
        <v>4976573</v>
      </c>
      <c r="K7" s="50">
        <f>SUM(I7:J7)</f>
        <v>6220716</v>
      </c>
      <c r="L7" s="47">
        <v>1256585</v>
      </c>
      <c r="M7" s="47">
        <v>5026338</v>
      </c>
      <c r="N7" s="47">
        <f>SUM(L7:M7)</f>
        <v>6282923</v>
      </c>
      <c r="O7" s="49">
        <v>1269151</v>
      </c>
      <c r="P7" s="47">
        <v>5076602</v>
      </c>
      <c r="Q7" s="50">
        <f>SUM(O7:P7)</f>
        <v>6345753</v>
      </c>
      <c r="R7" s="47">
        <v>1281842</v>
      </c>
      <c r="S7" s="47">
        <v>5127368</v>
      </c>
      <c r="T7" s="53">
        <f>SUM(R7:S7)</f>
        <v>6409210</v>
      </c>
      <c r="U7" s="52">
        <v>0</v>
      </c>
      <c r="V7" s="47">
        <v>0</v>
      </c>
      <c r="W7" s="53">
        <f>U7+V7</f>
        <v>0</v>
      </c>
    </row>
    <row r="8" spans="1:23" ht="11.25">
      <c r="A8" s="51">
        <v>2</v>
      </c>
      <c r="B8" s="46" t="s">
        <v>41</v>
      </c>
      <c r="C8" s="52">
        <v>8000</v>
      </c>
      <c r="D8" s="47">
        <v>32000</v>
      </c>
      <c r="E8" s="53">
        <f>SUM(C8:D8)</f>
        <v>40000</v>
      </c>
      <c r="F8" s="52">
        <v>37000</v>
      </c>
      <c r="G8" s="47">
        <v>148000</v>
      </c>
      <c r="H8" s="53">
        <f>SUM(F8:G8)</f>
        <v>185000</v>
      </c>
      <c r="I8" s="47">
        <v>38000</v>
      </c>
      <c r="J8" s="47">
        <v>152000</v>
      </c>
      <c r="K8" s="50">
        <f>SUM(I8:J8)</f>
        <v>190000</v>
      </c>
      <c r="L8" s="47">
        <v>158000</v>
      </c>
      <c r="M8" s="47">
        <v>632000</v>
      </c>
      <c r="N8" s="47">
        <f>SUM(L8:M8)</f>
        <v>790000</v>
      </c>
      <c r="O8" s="49">
        <v>138000</v>
      </c>
      <c r="P8" s="47">
        <v>552000</v>
      </c>
      <c r="Q8" s="50">
        <f>SUM(O8:P8)</f>
        <v>690000</v>
      </c>
      <c r="R8" s="47">
        <v>8000</v>
      </c>
      <c r="S8" s="47">
        <v>32000</v>
      </c>
      <c r="T8" s="53">
        <f>SUM(R8:S8)</f>
        <v>40000</v>
      </c>
      <c r="U8" s="52">
        <v>0</v>
      </c>
      <c r="V8" s="47">
        <v>0</v>
      </c>
      <c r="W8" s="53">
        <f>U8+V8</f>
        <v>0</v>
      </c>
    </row>
    <row r="9" spans="1:256" s="22" customFormat="1" ht="11.25">
      <c r="A9" s="61">
        <v>3</v>
      </c>
      <c r="B9" s="55" t="s">
        <v>42</v>
      </c>
      <c r="C9" s="56">
        <f>974400-205000</f>
        <v>769400</v>
      </c>
      <c r="D9" s="57">
        <f>3897600-820000</f>
        <v>3077600</v>
      </c>
      <c r="E9" s="58">
        <f>SUM(C9:D9)</f>
        <v>3847000</v>
      </c>
      <c r="F9" s="56">
        <v>0</v>
      </c>
      <c r="G9" s="57">
        <v>0</v>
      </c>
      <c r="H9" s="58">
        <f>SUM(F9:G9)</f>
        <v>0</v>
      </c>
      <c r="I9" s="57">
        <v>0</v>
      </c>
      <c r="J9" s="54">
        <v>0</v>
      </c>
      <c r="K9" s="60">
        <f>SUM(I9:J9)</f>
        <v>0</v>
      </c>
      <c r="L9" s="57">
        <v>600000</v>
      </c>
      <c r="M9" s="57">
        <v>2400000</v>
      </c>
      <c r="N9" s="57">
        <f>SUM(L9:M9)</f>
        <v>3000000</v>
      </c>
      <c r="O9" s="59">
        <v>4000000</v>
      </c>
      <c r="P9" s="57">
        <v>16000000</v>
      </c>
      <c r="Q9" s="60">
        <f>SUM(O9:P9)</f>
        <v>20000000</v>
      </c>
      <c r="R9" s="57">
        <v>5000000</v>
      </c>
      <c r="S9" s="57">
        <v>20000000</v>
      </c>
      <c r="T9" s="8">
        <f>SUM(R9:S9)</f>
        <v>25000000</v>
      </c>
      <c r="U9" s="57">
        <f>5000000+400000</f>
        <v>5400000</v>
      </c>
      <c r="V9" s="57">
        <f>20000000+1600000</f>
        <v>21600000</v>
      </c>
      <c r="W9" s="8">
        <f>U9+V9</f>
        <v>27000000</v>
      </c>
      <c r="X9" s="14"/>
      <c r="Y9" s="14"/>
      <c r="Z9" s="14"/>
      <c r="AA9" s="14"/>
      <c r="AB9" s="14"/>
      <c r="AC9" s="14"/>
      <c r="AD9" s="9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30" ht="11.25">
      <c r="A10" s="51">
        <v>4</v>
      </c>
      <c r="B10" s="46" t="s">
        <v>43</v>
      </c>
      <c r="C10" s="52">
        <v>86000</v>
      </c>
      <c r="D10" s="47">
        <v>344000</v>
      </c>
      <c r="E10" s="53">
        <f>SUM(C10:D10)</f>
        <v>430000</v>
      </c>
      <c r="F10" s="52">
        <v>1239700</v>
      </c>
      <c r="G10" s="47">
        <v>4958800</v>
      </c>
      <c r="H10" s="53">
        <f>SUM(F10:G10)</f>
        <v>6198500</v>
      </c>
      <c r="I10" s="47">
        <v>319757</v>
      </c>
      <c r="J10" s="47">
        <v>1279028</v>
      </c>
      <c r="K10" s="50">
        <f>SUM(I10:J10)</f>
        <v>1598785</v>
      </c>
      <c r="L10" s="47">
        <v>35815</v>
      </c>
      <c r="M10" s="47">
        <v>143258</v>
      </c>
      <c r="N10" s="47">
        <f>SUM(L10:M10)</f>
        <v>179073</v>
      </c>
      <c r="O10" s="49">
        <v>15873</v>
      </c>
      <c r="P10" s="47">
        <v>63491</v>
      </c>
      <c r="Q10" s="50">
        <f>SUM(O10:P10)</f>
        <v>79364</v>
      </c>
      <c r="R10" s="47">
        <v>15931</v>
      </c>
      <c r="S10" s="47">
        <v>63726</v>
      </c>
      <c r="T10" s="53">
        <f>SUM(R10:S10)</f>
        <v>79657</v>
      </c>
      <c r="U10" s="52">
        <v>0</v>
      </c>
      <c r="V10" s="47">
        <v>0</v>
      </c>
      <c r="W10" s="53">
        <f>U10+V10</f>
        <v>0</v>
      </c>
      <c r="AD10" s="9"/>
    </row>
    <row r="11" spans="1:30" ht="11.25">
      <c r="A11" s="51">
        <v>5</v>
      </c>
      <c r="B11" s="51" t="s">
        <v>44</v>
      </c>
      <c r="C11" s="52">
        <v>59467</v>
      </c>
      <c r="D11" s="47">
        <v>237869</v>
      </c>
      <c r="E11" s="53">
        <f>SUM(C11:D11)</f>
        <v>297336</v>
      </c>
      <c r="F11" s="52">
        <v>60400</v>
      </c>
      <c r="G11" s="47">
        <v>241600</v>
      </c>
      <c r="H11" s="53">
        <f>SUM(F11:G11)</f>
        <v>302000</v>
      </c>
      <c r="I11" s="47">
        <v>0</v>
      </c>
      <c r="J11" s="47">
        <v>0</v>
      </c>
      <c r="K11" s="50">
        <f>SUM(I11:J11)</f>
        <v>0</v>
      </c>
      <c r="L11" s="47">
        <v>0</v>
      </c>
      <c r="M11" s="47">
        <v>0</v>
      </c>
      <c r="N11" s="47">
        <f>SUM(L11:M11)</f>
        <v>0</v>
      </c>
      <c r="O11" s="49">
        <v>0</v>
      </c>
      <c r="P11" s="47">
        <v>0</v>
      </c>
      <c r="Q11" s="50">
        <v>0</v>
      </c>
      <c r="R11" s="47">
        <v>0</v>
      </c>
      <c r="S11" s="47">
        <v>0</v>
      </c>
      <c r="T11" s="53">
        <f>SUM(R11:S11)</f>
        <v>0</v>
      </c>
      <c r="U11" s="52">
        <v>0</v>
      </c>
      <c r="V11" s="47">
        <v>0</v>
      </c>
      <c r="W11" s="53">
        <f>U11+V11</f>
        <v>0</v>
      </c>
      <c r="AD11" s="9"/>
    </row>
    <row r="12" spans="2:30" ht="12" thickBot="1">
      <c r="B12" s="9" t="s">
        <v>3</v>
      </c>
      <c r="C12" s="23">
        <f aca="true" t="shared" si="0" ref="C12:W12">SUM(C7:C11)</f>
        <v>2542496</v>
      </c>
      <c r="D12" s="24">
        <f t="shared" si="0"/>
        <v>8569984</v>
      </c>
      <c r="E12" s="24">
        <f t="shared" si="0"/>
        <v>11112480</v>
      </c>
      <c r="F12" s="40">
        <f t="shared" si="0"/>
        <v>2568925</v>
      </c>
      <c r="G12" s="41">
        <f t="shared" si="0"/>
        <v>10275700</v>
      </c>
      <c r="H12" s="42">
        <f t="shared" si="0"/>
        <v>12844625</v>
      </c>
      <c r="I12" s="41">
        <f t="shared" si="0"/>
        <v>1601900</v>
      </c>
      <c r="J12" s="41">
        <f t="shared" si="0"/>
        <v>6407601</v>
      </c>
      <c r="K12" s="42">
        <f t="shared" si="0"/>
        <v>8009501</v>
      </c>
      <c r="L12" s="40">
        <f t="shared" si="0"/>
        <v>2050400</v>
      </c>
      <c r="M12" s="41">
        <f t="shared" si="0"/>
        <v>8201596</v>
      </c>
      <c r="N12" s="42">
        <f t="shared" si="0"/>
        <v>10251996</v>
      </c>
      <c r="O12" s="40">
        <f t="shared" si="0"/>
        <v>5423024</v>
      </c>
      <c r="P12" s="41">
        <f t="shared" si="0"/>
        <v>21692093</v>
      </c>
      <c r="Q12" s="42">
        <f t="shared" si="0"/>
        <v>27115117</v>
      </c>
      <c r="R12" s="40">
        <f t="shared" si="0"/>
        <v>6305773</v>
      </c>
      <c r="S12" s="41">
        <f t="shared" si="0"/>
        <v>25223094</v>
      </c>
      <c r="T12" s="42">
        <f t="shared" si="0"/>
        <v>31528867</v>
      </c>
      <c r="U12" s="40">
        <f t="shared" si="0"/>
        <v>5400000</v>
      </c>
      <c r="V12" s="41">
        <f t="shared" si="0"/>
        <v>21600000</v>
      </c>
      <c r="W12" s="42">
        <f t="shared" si="0"/>
        <v>27000000</v>
      </c>
      <c r="AD12" s="9"/>
    </row>
    <row r="13" spans="2:30" ht="11.25">
      <c r="B13" s="9" t="s">
        <v>24</v>
      </c>
      <c r="F13" s="9">
        <f>F12</f>
        <v>2568925</v>
      </c>
      <c r="I13" s="9">
        <f>F13+I12</f>
        <v>4170825</v>
      </c>
      <c r="K13" s="13"/>
      <c r="L13" s="9">
        <f>I13+L12</f>
        <v>6221225</v>
      </c>
      <c r="O13" s="9">
        <f>L13+O12</f>
        <v>11644249</v>
      </c>
      <c r="R13" s="25">
        <f>O13+R12</f>
        <v>17950022</v>
      </c>
      <c r="S13" s="9" t="s">
        <v>25</v>
      </c>
      <c r="X13" s="14">
        <f>F12+I12+L12+O12+R12</f>
        <v>17950022</v>
      </c>
      <c r="Y13" s="14" t="s">
        <v>8</v>
      </c>
      <c r="AD13" s="9"/>
    </row>
    <row r="14" spans="11:30" ht="11.25">
      <c r="K14" s="14"/>
      <c r="AD14" s="9"/>
    </row>
    <row r="15" ht="12" thickBot="1">
      <c r="AD15" s="9"/>
    </row>
    <row r="16" spans="1:30" ht="12.75">
      <c r="A16" s="62"/>
      <c r="B16" s="62"/>
      <c r="C16" s="63"/>
      <c r="D16" s="63"/>
      <c r="E16" s="64"/>
      <c r="F16" s="65" t="s">
        <v>4</v>
      </c>
      <c r="G16" s="66"/>
      <c r="H16" s="67"/>
      <c r="I16" s="66" t="s">
        <v>5</v>
      </c>
      <c r="J16" s="66"/>
      <c r="K16" s="67"/>
      <c r="L16" s="65" t="s">
        <v>6</v>
      </c>
      <c r="M16" s="66"/>
      <c r="N16" s="67"/>
      <c r="O16" s="65" t="s">
        <v>7</v>
      </c>
      <c r="P16" s="66"/>
      <c r="Q16" s="67"/>
      <c r="R16" s="84" t="s">
        <v>16</v>
      </c>
      <c r="S16" s="85"/>
      <c r="T16" s="86"/>
      <c r="U16" s="84" t="s">
        <v>19</v>
      </c>
      <c r="V16" s="85"/>
      <c r="W16" s="86"/>
      <c r="X16" s="84" t="s">
        <v>20</v>
      </c>
      <c r="Y16" s="85"/>
      <c r="Z16" s="86"/>
      <c r="AD16" s="9"/>
    </row>
    <row r="17" spans="1:26" ht="15.75" thickBot="1">
      <c r="A17" s="62"/>
      <c r="B17" s="68" t="s">
        <v>18</v>
      </c>
      <c r="C17" s="69"/>
      <c r="D17" s="69"/>
      <c r="E17" s="69"/>
      <c r="F17" s="70" t="s">
        <v>23</v>
      </c>
      <c r="G17" s="71" t="s">
        <v>2</v>
      </c>
      <c r="H17" s="72" t="s">
        <v>0</v>
      </c>
      <c r="I17" s="70" t="s">
        <v>23</v>
      </c>
      <c r="J17" s="71" t="s">
        <v>2</v>
      </c>
      <c r="K17" s="72" t="s">
        <v>0</v>
      </c>
      <c r="L17" s="70" t="s">
        <v>23</v>
      </c>
      <c r="M17" s="71" t="s">
        <v>2</v>
      </c>
      <c r="N17" s="72" t="s">
        <v>0</v>
      </c>
      <c r="O17" s="70" t="s">
        <v>23</v>
      </c>
      <c r="P17" s="71" t="s">
        <v>2</v>
      </c>
      <c r="Q17" s="72" t="s">
        <v>0</v>
      </c>
      <c r="R17" s="70" t="s">
        <v>23</v>
      </c>
      <c r="S17" s="71" t="s">
        <v>2</v>
      </c>
      <c r="T17" s="72" t="s">
        <v>0</v>
      </c>
      <c r="U17" s="70" t="s">
        <v>23</v>
      </c>
      <c r="V17" s="71" t="s">
        <v>2</v>
      </c>
      <c r="W17" s="72" t="s">
        <v>0</v>
      </c>
      <c r="X17" s="70" t="s">
        <v>23</v>
      </c>
      <c r="Y17" s="71" t="s">
        <v>2</v>
      </c>
      <c r="Z17" s="72" t="s">
        <v>0</v>
      </c>
    </row>
    <row r="18" spans="1:26" ht="11.25">
      <c r="A18" s="62"/>
      <c r="B18" s="62"/>
      <c r="C18" s="2"/>
      <c r="D18" s="2"/>
      <c r="E18" s="2"/>
      <c r="F18" s="1"/>
      <c r="G18" s="2"/>
      <c r="H18" s="3"/>
      <c r="I18" s="2"/>
      <c r="J18" s="2"/>
      <c r="K18" s="4"/>
      <c r="L18" s="2"/>
      <c r="M18" s="2"/>
      <c r="N18" s="2"/>
      <c r="O18" s="5"/>
      <c r="P18" s="2"/>
      <c r="Q18" s="4"/>
      <c r="R18" s="2"/>
      <c r="S18" s="2"/>
      <c r="T18" s="3"/>
      <c r="U18" s="1"/>
      <c r="V18" s="2"/>
      <c r="W18" s="3"/>
      <c r="X18" s="1"/>
      <c r="Y18" s="2"/>
      <c r="Z18" s="3"/>
    </row>
    <row r="19" spans="1:26" ht="11.25">
      <c r="A19" s="73" t="str">
        <f aca="true" t="shared" si="1" ref="A19:A24">A6</f>
        <v>Metro Transit:</v>
      </c>
      <c r="B19" s="62"/>
      <c r="C19" s="2"/>
      <c r="D19" s="2"/>
      <c r="E19" s="2"/>
      <c r="F19" s="1"/>
      <c r="G19" s="2"/>
      <c r="H19" s="3"/>
      <c r="I19" s="2"/>
      <c r="J19" s="2"/>
      <c r="K19" s="4"/>
      <c r="L19" s="2"/>
      <c r="M19" s="2"/>
      <c r="N19" s="2"/>
      <c r="O19" s="5"/>
      <c r="P19" s="2"/>
      <c r="Q19" s="4"/>
      <c r="R19" s="2"/>
      <c r="S19" s="2"/>
      <c r="T19" s="3"/>
      <c r="U19" s="1"/>
      <c r="V19" s="2"/>
      <c r="W19" s="3"/>
      <c r="X19" s="1"/>
      <c r="Y19" s="2"/>
      <c r="Z19" s="3"/>
    </row>
    <row r="20" spans="1:26" ht="11.25">
      <c r="A20" s="74">
        <f t="shared" si="1"/>
        <v>1</v>
      </c>
      <c r="B20" s="74" t="str">
        <f>B7</f>
        <v>Transit Coaches</v>
      </c>
      <c r="C20" s="2"/>
      <c r="D20" s="2"/>
      <c r="E20" s="2"/>
      <c r="F20" s="1">
        <v>1880000</v>
      </c>
      <c r="G20" s="2">
        <v>6720000</v>
      </c>
      <c r="H20" s="3">
        <f>SUM(F20:G20)</f>
        <v>8600000</v>
      </c>
      <c r="I20" s="1">
        <v>1298000</v>
      </c>
      <c r="J20" s="2">
        <v>5192000</v>
      </c>
      <c r="K20" s="4">
        <f>SUM(I20:J20)</f>
        <v>6490000</v>
      </c>
      <c r="L20" s="1">
        <v>1337000</v>
      </c>
      <c r="M20" s="2">
        <v>5348000</v>
      </c>
      <c r="N20" s="2">
        <f>SUM(L20:M20)</f>
        <v>6685000</v>
      </c>
      <c r="O20" s="1">
        <v>1377000</v>
      </c>
      <c r="P20" s="2">
        <v>5508000</v>
      </c>
      <c r="Q20" s="4">
        <f>SUM(O20:P20)</f>
        <v>6885000</v>
      </c>
      <c r="R20" s="1">
        <v>1418400</v>
      </c>
      <c r="S20" s="2">
        <v>5673600</v>
      </c>
      <c r="T20" s="3">
        <f>SUM(R20:S20)</f>
        <v>7092000</v>
      </c>
      <c r="U20" s="1">
        <v>1461000</v>
      </c>
      <c r="V20" s="2">
        <v>5844000</v>
      </c>
      <c r="W20" s="3">
        <f>SUM(U20:V20)</f>
        <v>7305000</v>
      </c>
      <c r="X20" s="1">
        <v>0</v>
      </c>
      <c r="Y20" s="2">
        <v>0</v>
      </c>
      <c r="Z20" s="3">
        <f>X20+Y20</f>
        <v>0</v>
      </c>
    </row>
    <row r="21" spans="1:26" ht="11.25">
      <c r="A21" s="74">
        <f t="shared" si="1"/>
        <v>2</v>
      </c>
      <c r="B21" s="74" t="str">
        <f>B8</f>
        <v>Building Remodeling Project</v>
      </c>
      <c r="C21" s="2"/>
      <c r="D21" s="2"/>
      <c r="E21" s="2"/>
      <c r="F21" s="1">
        <v>18000</v>
      </c>
      <c r="G21" s="2">
        <v>72000</v>
      </c>
      <c r="H21" s="3">
        <f>SUM(F21:G21)</f>
        <v>90000</v>
      </c>
      <c r="I21" s="1">
        <v>38000</v>
      </c>
      <c r="J21" s="2">
        <v>152000</v>
      </c>
      <c r="K21" s="4">
        <f>SUM(I21:J21)</f>
        <v>190000</v>
      </c>
      <c r="L21" s="1">
        <v>38000</v>
      </c>
      <c r="M21" s="2">
        <v>152000</v>
      </c>
      <c r="N21" s="2">
        <f>SUM(L21:M21)</f>
        <v>190000</v>
      </c>
      <c r="O21" s="1">
        <v>18000</v>
      </c>
      <c r="P21" s="2">
        <v>72000</v>
      </c>
      <c r="Q21" s="4">
        <f>SUM(O21:P21)</f>
        <v>90000</v>
      </c>
      <c r="R21" s="1">
        <v>8000</v>
      </c>
      <c r="S21" s="2">
        <v>32000</v>
      </c>
      <c r="T21" s="3">
        <f>SUM(R21:S21)</f>
        <v>40000</v>
      </c>
      <c r="U21" s="1">
        <v>8000</v>
      </c>
      <c r="V21" s="2">
        <v>32000</v>
      </c>
      <c r="W21" s="3">
        <f>SUM(U21:V21)</f>
        <v>40000</v>
      </c>
      <c r="X21" s="1">
        <v>0</v>
      </c>
      <c r="Y21" s="2">
        <v>0</v>
      </c>
      <c r="Z21" s="3">
        <f>X21+Y21</f>
        <v>0</v>
      </c>
    </row>
    <row r="22" spans="1:26" ht="11.25">
      <c r="A22" s="75">
        <f t="shared" si="1"/>
        <v>3</v>
      </c>
      <c r="B22" s="76" t="str">
        <f>B9</f>
        <v>Building Expansion/Remodeling</v>
      </c>
      <c r="C22" s="6"/>
      <c r="D22" s="7"/>
      <c r="E22" s="8"/>
      <c r="F22" s="6">
        <v>0</v>
      </c>
      <c r="G22" s="7">
        <v>0</v>
      </c>
      <c r="H22" s="8">
        <f>SUM(F22:G22)</f>
        <v>0</v>
      </c>
      <c r="I22" s="6">
        <v>0</v>
      </c>
      <c r="J22" s="7">
        <v>0</v>
      </c>
      <c r="K22" s="77">
        <f>SUM(I22:J22)</f>
        <v>0</v>
      </c>
      <c r="L22" s="6">
        <v>1000000</v>
      </c>
      <c r="M22" s="7">
        <v>4000000</v>
      </c>
      <c r="N22" s="7">
        <f>SUM(L22:M22)</f>
        <v>5000000</v>
      </c>
      <c r="O22" s="6">
        <v>5000000</v>
      </c>
      <c r="P22" s="7">
        <v>20000000</v>
      </c>
      <c r="Q22" s="77">
        <f>SUM(O22:P22)</f>
        <v>25000000</v>
      </c>
      <c r="R22" s="6">
        <v>1000000</v>
      </c>
      <c r="S22" s="7">
        <v>4000000</v>
      </c>
      <c r="T22" s="8">
        <f>SUM(R22:S22)</f>
        <v>5000000</v>
      </c>
      <c r="U22" s="6">
        <v>2000000</v>
      </c>
      <c r="V22" s="7">
        <v>8000000</v>
      </c>
      <c r="W22" s="3">
        <f>SUM(U22:V22)</f>
        <v>10000000</v>
      </c>
      <c r="X22" s="6">
        <v>0</v>
      </c>
      <c r="Y22" s="7">
        <v>0</v>
      </c>
      <c r="Z22" s="8">
        <f>X22+Y22</f>
        <v>0</v>
      </c>
    </row>
    <row r="23" spans="1:26" ht="11.25">
      <c r="A23" s="74">
        <f t="shared" si="1"/>
        <v>4</v>
      </c>
      <c r="B23" s="74" t="str">
        <f>B10</f>
        <v>Transit System Upgrades</v>
      </c>
      <c r="C23" s="2"/>
      <c r="D23" s="2"/>
      <c r="E23" s="2"/>
      <c r="F23" s="1">
        <v>92000</v>
      </c>
      <c r="G23" s="2">
        <v>368000</v>
      </c>
      <c r="H23" s="3">
        <f>SUM(F23:G23)</f>
        <v>460000</v>
      </c>
      <c r="I23" s="1">
        <v>1238000</v>
      </c>
      <c r="J23" s="2">
        <v>4952000</v>
      </c>
      <c r="K23" s="4">
        <f>SUM(I23:J23)</f>
        <v>6190000</v>
      </c>
      <c r="L23" s="1">
        <v>4000</v>
      </c>
      <c r="M23" s="2">
        <v>16000</v>
      </c>
      <c r="N23" s="2">
        <f>SUM(L23:M23)</f>
        <v>20000</v>
      </c>
      <c r="O23" s="1">
        <v>4000</v>
      </c>
      <c r="P23" s="2">
        <v>16000</v>
      </c>
      <c r="Q23" s="4">
        <f>SUM(O23:P23)</f>
        <v>20000</v>
      </c>
      <c r="R23" s="1">
        <v>4000</v>
      </c>
      <c r="S23" s="2">
        <v>16000</v>
      </c>
      <c r="T23" s="3">
        <f>SUM(R23:S23)</f>
        <v>20000</v>
      </c>
      <c r="U23" s="1">
        <v>4000</v>
      </c>
      <c r="V23" s="2">
        <v>16000</v>
      </c>
      <c r="W23" s="3">
        <f>SUM(U23:V23)</f>
        <v>20000</v>
      </c>
      <c r="X23" s="1">
        <v>0</v>
      </c>
      <c r="Y23" s="2">
        <v>0</v>
      </c>
      <c r="Z23" s="3">
        <f>X23+Y23</f>
        <v>0</v>
      </c>
    </row>
    <row r="24" spans="1:26" ht="11.25">
      <c r="A24" s="74">
        <f t="shared" si="1"/>
        <v>5</v>
      </c>
      <c r="B24" s="74" t="str">
        <f>B11</f>
        <v>NTP Park and Ride Lot Expansion</v>
      </c>
      <c r="C24" s="2"/>
      <c r="D24" s="2"/>
      <c r="E24" s="2"/>
      <c r="F24" s="1">
        <v>0</v>
      </c>
      <c r="G24" s="2">
        <v>0</v>
      </c>
      <c r="H24" s="3">
        <f>SUM(F24:G24)</f>
        <v>0</v>
      </c>
      <c r="I24" s="2">
        <v>0</v>
      </c>
      <c r="J24" s="2">
        <v>0</v>
      </c>
      <c r="K24" s="4">
        <f>SUM(I24:J24)</f>
        <v>0</v>
      </c>
      <c r="L24" s="2">
        <v>0</v>
      </c>
      <c r="M24" s="2">
        <v>0</v>
      </c>
      <c r="N24" s="2">
        <f>SUM(L24:M24)</f>
        <v>0</v>
      </c>
      <c r="O24" s="5">
        <v>0</v>
      </c>
      <c r="P24" s="2">
        <v>0</v>
      </c>
      <c r="Q24" s="4">
        <f>SUM(O24:P24)</f>
        <v>0</v>
      </c>
      <c r="R24" s="2">
        <v>0</v>
      </c>
      <c r="S24" s="2">
        <v>0</v>
      </c>
      <c r="T24" s="3">
        <f>SUM(R24:S24)</f>
        <v>0</v>
      </c>
      <c r="U24" s="2">
        <v>0</v>
      </c>
      <c r="V24" s="2">
        <v>0</v>
      </c>
      <c r="W24" s="3">
        <f>SUM(U24:V24)</f>
        <v>0</v>
      </c>
      <c r="X24" s="1">
        <v>0</v>
      </c>
      <c r="Y24" s="2">
        <v>0</v>
      </c>
      <c r="Z24" s="3">
        <f>X24+Y24</f>
        <v>0</v>
      </c>
    </row>
    <row r="25" spans="1:26" ht="12" thickBot="1">
      <c r="A25" s="62"/>
      <c r="B25" s="62" t="s">
        <v>3</v>
      </c>
      <c r="C25" s="2"/>
      <c r="D25" s="2"/>
      <c r="E25" s="2"/>
      <c r="F25" s="78">
        <f aca="true" t="shared" si="2" ref="F25:Z25">SUM(F20:F24)</f>
        <v>1990000</v>
      </c>
      <c r="G25" s="79">
        <f t="shared" si="2"/>
        <v>7160000</v>
      </c>
      <c r="H25" s="80">
        <f t="shared" si="2"/>
        <v>9150000</v>
      </c>
      <c r="I25" s="78">
        <f t="shared" si="2"/>
        <v>2574000</v>
      </c>
      <c r="J25" s="79">
        <f t="shared" si="2"/>
        <v>10296000</v>
      </c>
      <c r="K25" s="80">
        <f t="shared" si="2"/>
        <v>12870000</v>
      </c>
      <c r="L25" s="78">
        <f t="shared" si="2"/>
        <v>2379000</v>
      </c>
      <c r="M25" s="79">
        <f t="shared" si="2"/>
        <v>9516000</v>
      </c>
      <c r="N25" s="80">
        <f t="shared" si="2"/>
        <v>11895000</v>
      </c>
      <c r="O25" s="78">
        <f t="shared" si="2"/>
        <v>6399000</v>
      </c>
      <c r="P25" s="79">
        <f t="shared" si="2"/>
        <v>25596000</v>
      </c>
      <c r="Q25" s="80">
        <f t="shared" si="2"/>
        <v>31995000</v>
      </c>
      <c r="R25" s="78">
        <f t="shared" si="2"/>
        <v>2430400</v>
      </c>
      <c r="S25" s="79">
        <f t="shared" si="2"/>
        <v>9721600</v>
      </c>
      <c r="T25" s="80">
        <f t="shared" si="2"/>
        <v>12152000</v>
      </c>
      <c r="U25" s="78">
        <f t="shared" si="2"/>
        <v>3473000</v>
      </c>
      <c r="V25" s="79">
        <f t="shared" si="2"/>
        <v>13892000</v>
      </c>
      <c r="W25" s="80">
        <f t="shared" si="2"/>
        <v>17365000</v>
      </c>
      <c r="X25" s="78">
        <f t="shared" si="2"/>
        <v>0</v>
      </c>
      <c r="Y25" s="79">
        <f t="shared" si="2"/>
        <v>0</v>
      </c>
      <c r="Z25" s="80">
        <f t="shared" si="2"/>
        <v>0</v>
      </c>
    </row>
    <row r="26" spans="1:26" ht="11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2"/>
      <c r="Y26" s="2"/>
      <c r="Z26" s="2"/>
    </row>
    <row r="27" spans="1:26" ht="11.25">
      <c r="A27" s="62"/>
      <c r="B27" s="62" t="s">
        <v>36</v>
      </c>
      <c r="C27" s="62"/>
      <c r="D27" s="62"/>
      <c r="E27" s="62"/>
      <c r="F27" s="62">
        <f>F25</f>
        <v>1990000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2"/>
      <c r="Y27" s="2"/>
      <c r="Z27" s="2"/>
    </row>
    <row r="28" spans="1:26" ht="11.25">
      <c r="A28" s="62"/>
      <c r="B28" s="62" t="s">
        <v>38</v>
      </c>
      <c r="C28" s="62"/>
      <c r="D28" s="62"/>
      <c r="E28" s="62"/>
      <c r="F28" s="81">
        <v>-1699629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2"/>
      <c r="Y28" s="2"/>
      <c r="Z28" s="2"/>
    </row>
    <row r="29" spans="1:26" ht="11.25">
      <c r="A29" s="62"/>
      <c r="B29" s="62" t="s">
        <v>37</v>
      </c>
      <c r="C29" s="62"/>
      <c r="D29" s="62"/>
      <c r="E29" s="62"/>
      <c r="F29" s="62">
        <f>SUM(F27:F28)</f>
        <v>290371</v>
      </c>
      <c r="G29" s="62"/>
      <c r="H29" s="62"/>
      <c r="I29" s="62">
        <f>F29+I25</f>
        <v>2864371</v>
      </c>
      <c r="J29" s="62"/>
      <c r="K29" s="62"/>
      <c r="L29" s="62">
        <f>I29+L25</f>
        <v>5243371</v>
      </c>
      <c r="M29" s="62"/>
      <c r="N29" s="62"/>
      <c r="O29" s="62">
        <f>L29+O25</f>
        <v>11642371</v>
      </c>
      <c r="P29" s="62"/>
      <c r="Q29" s="62"/>
      <c r="R29" s="62">
        <f>O29+R25</f>
        <v>14072771</v>
      </c>
      <c r="S29" s="62"/>
      <c r="T29" s="62"/>
      <c r="U29" s="62"/>
      <c r="V29" s="62"/>
      <c r="W29" s="62"/>
      <c r="X29" s="2">
        <f>F25+I25+L25+O25+R25+F28</f>
        <v>14072771</v>
      </c>
      <c r="Y29" s="2" t="s">
        <v>8</v>
      </c>
      <c r="Z29" s="2"/>
    </row>
    <row r="30" spans="1:26" ht="11.25">
      <c r="A30" s="62"/>
      <c r="B30" s="62" t="s">
        <v>21</v>
      </c>
      <c r="C30" s="62"/>
      <c r="D30" s="62"/>
      <c r="E30" s="62"/>
      <c r="F30" s="81">
        <f>F27-F13+F28</f>
        <v>-2278554</v>
      </c>
      <c r="G30" s="62"/>
      <c r="H30" s="62"/>
      <c r="I30" s="81">
        <f>I29-I13</f>
        <v>-1306454</v>
      </c>
      <c r="J30" s="81"/>
      <c r="K30" s="81"/>
      <c r="L30" s="81">
        <f>L29-L13</f>
        <v>-977854</v>
      </c>
      <c r="M30" s="81"/>
      <c r="N30" s="81"/>
      <c r="O30" s="81">
        <f>O29-O13</f>
        <v>-1878</v>
      </c>
      <c r="P30" s="81"/>
      <c r="Q30" s="81"/>
      <c r="R30" s="82">
        <f>R29-R13</f>
        <v>-3877251</v>
      </c>
      <c r="S30" s="62" t="s">
        <v>21</v>
      </c>
      <c r="T30" s="62"/>
      <c r="U30" s="62"/>
      <c r="V30" s="62"/>
      <c r="W30" s="62"/>
      <c r="X30" s="2"/>
      <c r="Y30" s="2"/>
      <c r="Z30" s="2"/>
    </row>
    <row r="31" spans="1:26" ht="12" thickBo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2"/>
      <c r="Y31" s="2"/>
      <c r="Z31" s="2"/>
    </row>
    <row r="32" spans="1:26" ht="12.75">
      <c r="A32" s="62"/>
      <c r="B32" s="62"/>
      <c r="C32" s="63"/>
      <c r="D32" s="63"/>
      <c r="E32" s="64"/>
      <c r="F32" s="65" t="s">
        <v>30</v>
      </c>
      <c r="G32" s="66"/>
      <c r="H32" s="67"/>
      <c r="I32" s="66" t="s">
        <v>31</v>
      </c>
      <c r="J32" s="66"/>
      <c r="K32" s="67"/>
      <c r="L32" s="65" t="s">
        <v>32</v>
      </c>
      <c r="M32" s="66"/>
      <c r="N32" s="67"/>
      <c r="O32" s="65" t="s">
        <v>33</v>
      </c>
      <c r="P32" s="66"/>
      <c r="Q32" s="67"/>
      <c r="R32" s="84" t="s">
        <v>34</v>
      </c>
      <c r="S32" s="85"/>
      <c r="T32" s="86"/>
      <c r="U32" s="84" t="s">
        <v>35</v>
      </c>
      <c r="V32" s="85"/>
      <c r="W32" s="86"/>
      <c r="X32" s="84" t="s">
        <v>20</v>
      </c>
      <c r="Y32" s="85"/>
      <c r="Z32" s="86"/>
    </row>
    <row r="33" spans="1:26" ht="15.75" thickBot="1">
      <c r="A33" s="62"/>
      <c r="B33" s="68" t="s">
        <v>26</v>
      </c>
      <c r="C33" s="69"/>
      <c r="D33" s="69"/>
      <c r="E33" s="69"/>
      <c r="F33" s="70" t="s">
        <v>23</v>
      </c>
      <c r="G33" s="71" t="s">
        <v>2</v>
      </c>
      <c r="H33" s="72" t="s">
        <v>0</v>
      </c>
      <c r="I33" s="70" t="s">
        <v>23</v>
      </c>
      <c r="J33" s="71" t="s">
        <v>2</v>
      </c>
      <c r="K33" s="72" t="s">
        <v>0</v>
      </c>
      <c r="L33" s="70" t="s">
        <v>23</v>
      </c>
      <c r="M33" s="71" t="s">
        <v>2</v>
      </c>
      <c r="N33" s="72" t="s">
        <v>0</v>
      </c>
      <c r="O33" s="70" t="s">
        <v>23</v>
      </c>
      <c r="P33" s="71" t="s">
        <v>2</v>
      </c>
      <c r="Q33" s="72" t="s">
        <v>0</v>
      </c>
      <c r="R33" s="70" t="s">
        <v>23</v>
      </c>
      <c r="S33" s="71" t="s">
        <v>2</v>
      </c>
      <c r="T33" s="72" t="s">
        <v>0</v>
      </c>
      <c r="U33" s="70" t="s">
        <v>23</v>
      </c>
      <c r="V33" s="71" t="s">
        <v>2</v>
      </c>
      <c r="W33" s="72" t="s">
        <v>0</v>
      </c>
      <c r="X33" s="70" t="s">
        <v>23</v>
      </c>
      <c r="Y33" s="71" t="s">
        <v>2</v>
      </c>
      <c r="Z33" s="72" t="s">
        <v>0</v>
      </c>
    </row>
    <row r="34" spans="1:26" ht="11.25">
      <c r="A34" s="62"/>
      <c r="B34" s="62"/>
      <c r="C34" s="2"/>
      <c r="D34" s="2"/>
      <c r="E34" s="2"/>
      <c r="F34" s="1"/>
      <c r="G34" s="2"/>
      <c r="H34" s="3"/>
      <c r="I34" s="2"/>
      <c r="J34" s="2"/>
      <c r="K34" s="4"/>
      <c r="L34" s="2"/>
      <c r="M34" s="2"/>
      <c r="N34" s="2"/>
      <c r="O34" s="5"/>
      <c r="P34" s="2"/>
      <c r="Q34" s="4"/>
      <c r="R34" s="2"/>
      <c r="S34" s="2"/>
      <c r="T34" s="3"/>
      <c r="U34" s="1"/>
      <c r="V34" s="2"/>
      <c r="W34" s="3"/>
      <c r="X34" s="1"/>
      <c r="Y34" s="2"/>
      <c r="Z34" s="3"/>
    </row>
    <row r="35" spans="1:26" ht="11.25">
      <c r="A35" s="73" t="str">
        <f aca="true" t="shared" si="3" ref="A35:A40">A19</f>
        <v>Metro Transit:</v>
      </c>
      <c r="B35" s="62"/>
      <c r="C35" s="2"/>
      <c r="D35" s="2"/>
      <c r="E35" s="2"/>
      <c r="F35" s="1"/>
      <c r="G35" s="2"/>
      <c r="H35" s="3"/>
      <c r="I35" s="2"/>
      <c r="J35" s="2"/>
      <c r="K35" s="4"/>
      <c r="L35" s="2"/>
      <c r="M35" s="2"/>
      <c r="N35" s="2"/>
      <c r="O35" s="5"/>
      <c r="P35" s="2"/>
      <c r="Q35" s="4"/>
      <c r="R35" s="2"/>
      <c r="S35" s="2"/>
      <c r="T35" s="3"/>
      <c r="U35" s="1"/>
      <c r="V35" s="2"/>
      <c r="W35" s="3"/>
      <c r="X35" s="1"/>
      <c r="Y35" s="2"/>
      <c r="Z35" s="3"/>
    </row>
    <row r="36" spans="1:26" ht="11.25">
      <c r="A36" s="74">
        <f t="shared" si="3"/>
        <v>1</v>
      </c>
      <c r="B36" s="74" t="str">
        <f>B20</f>
        <v>Transit Coaches</v>
      </c>
      <c r="C36" s="2"/>
      <c r="D36" s="2"/>
      <c r="E36" s="2"/>
      <c r="F36" s="1">
        <v>1880000</v>
      </c>
      <c r="G36" s="2">
        <v>6720000</v>
      </c>
      <c r="H36" s="3">
        <f>SUM(F36:G36)</f>
        <v>8600000</v>
      </c>
      <c r="I36" s="1">
        <v>1298000</v>
      </c>
      <c r="J36" s="2">
        <v>5192000</v>
      </c>
      <c r="K36" s="4">
        <f>SUM(I36:J36)</f>
        <v>6490000</v>
      </c>
      <c r="L36" s="1">
        <v>1337000</v>
      </c>
      <c r="M36" s="2">
        <v>5348000</v>
      </c>
      <c r="N36" s="2">
        <f>SUM(L36:M36)</f>
        <v>6685000</v>
      </c>
      <c r="O36" s="1">
        <v>1377000</v>
      </c>
      <c r="P36" s="2">
        <v>5508000</v>
      </c>
      <c r="Q36" s="4">
        <f>SUM(O36:P36)</f>
        <v>6885000</v>
      </c>
      <c r="R36" s="1">
        <v>1418000</v>
      </c>
      <c r="S36" s="2">
        <v>5674000</v>
      </c>
      <c r="T36" s="3">
        <f>SUM(R36:S36)</f>
        <v>7092000</v>
      </c>
      <c r="U36" s="1">
        <v>1461000</v>
      </c>
      <c r="V36" s="2">
        <v>5844000</v>
      </c>
      <c r="W36" s="3">
        <f>SUM(U36:V36)</f>
        <v>7305000</v>
      </c>
      <c r="X36" s="1">
        <v>0</v>
      </c>
      <c r="Y36" s="2">
        <v>0</v>
      </c>
      <c r="Z36" s="3">
        <f>X36+Y36</f>
        <v>0</v>
      </c>
    </row>
    <row r="37" spans="1:26" ht="11.25">
      <c r="A37" s="74">
        <f t="shared" si="3"/>
        <v>2</v>
      </c>
      <c r="B37" s="74" t="str">
        <f>B21</f>
        <v>Building Remodeling Project</v>
      </c>
      <c r="C37" s="2"/>
      <c r="D37" s="2"/>
      <c r="E37" s="2"/>
      <c r="F37" s="1">
        <v>18000</v>
      </c>
      <c r="G37" s="2">
        <v>72000</v>
      </c>
      <c r="H37" s="3">
        <f>SUM(F37:G37)</f>
        <v>90000</v>
      </c>
      <c r="I37" s="1">
        <v>38000</v>
      </c>
      <c r="J37" s="2">
        <v>152000</v>
      </c>
      <c r="K37" s="4">
        <f>SUM(I37:J37)</f>
        <v>190000</v>
      </c>
      <c r="L37" s="1">
        <v>38000</v>
      </c>
      <c r="M37" s="2">
        <v>152000</v>
      </c>
      <c r="N37" s="2">
        <f>SUM(L37:M37)</f>
        <v>190000</v>
      </c>
      <c r="O37" s="1">
        <v>18000</v>
      </c>
      <c r="P37" s="2">
        <v>72000</v>
      </c>
      <c r="Q37" s="4">
        <f>SUM(O37:P37)</f>
        <v>90000</v>
      </c>
      <c r="R37" s="1">
        <v>8000</v>
      </c>
      <c r="S37" s="2">
        <v>32000</v>
      </c>
      <c r="T37" s="3">
        <f>SUM(R37:S37)</f>
        <v>40000</v>
      </c>
      <c r="U37" s="1">
        <v>8000</v>
      </c>
      <c r="V37" s="2">
        <v>32000</v>
      </c>
      <c r="W37" s="3">
        <f>SUM(U37:V37)</f>
        <v>40000</v>
      </c>
      <c r="X37" s="1">
        <v>0</v>
      </c>
      <c r="Y37" s="2">
        <v>0</v>
      </c>
      <c r="Z37" s="3">
        <f>X37+Y37</f>
        <v>0</v>
      </c>
    </row>
    <row r="38" spans="1:26" ht="11.25">
      <c r="A38" s="75">
        <f t="shared" si="3"/>
        <v>3</v>
      </c>
      <c r="B38" s="76" t="str">
        <f>B22</f>
        <v>Building Expansion/Remodeling</v>
      </c>
      <c r="C38" s="6"/>
      <c r="D38" s="7"/>
      <c r="E38" s="8"/>
      <c r="F38" s="6">
        <v>0</v>
      </c>
      <c r="G38" s="7">
        <v>0</v>
      </c>
      <c r="H38" s="8">
        <f>SUM(F38:G38)</f>
        <v>0</v>
      </c>
      <c r="I38" s="6">
        <v>0</v>
      </c>
      <c r="J38" s="7">
        <v>0</v>
      </c>
      <c r="K38" s="77">
        <f>SUM(I38:J38)</f>
        <v>0</v>
      </c>
      <c r="L38" s="6">
        <v>1000000</v>
      </c>
      <c r="M38" s="7">
        <v>4000000</v>
      </c>
      <c r="N38" s="7">
        <f>SUM(L38:M38)</f>
        <v>5000000</v>
      </c>
      <c r="O38" s="6">
        <v>5000000</v>
      </c>
      <c r="P38" s="7">
        <v>20000000</v>
      </c>
      <c r="Q38" s="77">
        <f>SUM(O38:P38)</f>
        <v>25000000</v>
      </c>
      <c r="R38" s="6">
        <v>1000000</v>
      </c>
      <c r="S38" s="7">
        <v>4000000</v>
      </c>
      <c r="T38" s="8">
        <f>SUM(R38:S38)</f>
        <v>5000000</v>
      </c>
      <c r="U38" s="6">
        <v>2000000</v>
      </c>
      <c r="V38" s="7">
        <v>8000000</v>
      </c>
      <c r="W38" s="8">
        <f>SUM(U38:V38)</f>
        <v>10000000</v>
      </c>
      <c r="X38" s="6">
        <v>0</v>
      </c>
      <c r="Y38" s="7">
        <v>0</v>
      </c>
      <c r="Z38" s="8">
        <f>X38+Y38</f>
        <v>0</v>
      </c>
    </row>
    <row r="39" spans="1:26" ht="11.25">
      <c r="A39" s="74">
        <f t="shared" si="3"/>
        <v>4</v>
      </c>
      <c r="B39" s="74" t="str">
        <f>B23</f>
        <v>Transit System Upgrades</v>
      </c>
      <c r="C39" s="2"/>
      <c r="D39" s="2"/>
      <c r="E39" s="2"/>
      <c r="F39" s="1">
        <v>92000</v>
      </c>
      <c r="G39" s="2">
        <v>368000</v>
      </c>
      <c r="H39" s="3">
        <f>SUM(F39:G39)</f>
        <v>460000</v>
      </c>
      <c r="I39" s="1">
        <v>1238000</v>
      </c>
      <c r="J39" s="2">
        <v>4952000</v>
      </c>
      <c r="K39" s="4">
        <f>SUM(I39:J39)</f>
        <v>6190000</v>
      </c>
      <c r="L39" s="1">
        <v>4000</v>
      </c>
      <c r="M39" s="2">
        <v>16000</v>
      </c>
      <c r="N39" s="2">
        <f>SUM(L39:M39)</f>
        <v>20000</v>
      </c>
      <c r="O39" s="1">
        <v>4000</v>
      </c>
      <c r="P39" s="2">
        <v>16000</v>
      </c>
      <c r="Q39" s="4">
        <f>SUM(O39:P39)</f>
        <v>20000</v>
      </c>
      <c r="R39" s="1">
        <v>4000</v>
      </c>
      <c r="S39" s="2">
        <v>16000</v>
      </c>
      <c r="T39" s="3">
        <f>SUM(R39:S39)</f>
        <v>20000</v>
      </c>
      <c r="U39" s="1">
        <v>4000</v>
      </c>
      <c r="V39" s="2">
        <v>16000</v>
      </c>
      <c r="W39" s="3">
        <f>SUM(U39:V39)</f>
        <v>20000</v>
      </c>
      <c r="X39" s="1">
        <v>0</v>
      </c>
      <c r="Y39" s="2">
        <v>0</v>
      </c>
      <c r="Z39" s="3">
        <f>X39+Y39</f>
        <v>0</v>
      </c>
    </row>
    <row r="40" spans="1:26" ht="11.25">
      <c r="A40" s="74">
        <f t="shared" si="3"/>
        <v>5</v>
      </c>
      <c r="B40" s="74" t="str">
        <f>B24</f>
        <v>NTP Park and Ride Lot Expansion</v>
      </c>
      <c r="C40" s="2"/>
      <c r="D40" s="2"/>
      <c r="E40" s="2"/>
      <c r="F40" s="1">
        <v>0</v>
      </c>
      <c r="G40" s="2">
        <v>0</v>
      </c>
      <c r="H40" s="3">
        <f>SUM(F40:G40)</f>
        <v>0</v>
      </c>
      <c r="I40" s="2">
        <v>0</v>
      </c>
      <c r="J40" s="2">
        <v>0</v>
      </c>
      <c r="K40" s="4">
        <f>SUM(I40:J40)</f>
        <v>0</v>
      </c>
      <c r="L40" s="2">
        <v>0</v>
      </c>
      <c r="M40" s="2">
        <v>0</v>
      </c>
      <c r="N40" s="2">
        <f>SUM(L40:M40)</f>
        <v>0</v>
      </c>
      <c r="O40" s="5">
        <v>0</v>
      </c>
      <c r="P40" s="2">
        <v>0</v>
      </c>
      <c r="Q40" s="4">
        <f>SUM(O40:P40)</f>
        <v>0</v>
      </c>
      <c r="R40" s="2">
        <v>0</v>
      </c>
      <c r="S40" s="2">
        <v>0</v>
      </c>
      <c r="T40" s="3">
        <f>SUM(R40:S40)</f>
        <v>0</v>
      </c>
      <c r="U40" s="2">
        <v>0</v>
      </c>
      <c r="V40" s="2">
        <v>0</v>
      </c>
      <c r="W40" s="3">
        <f>SUM(U40:V40)</f>
        <v>0</v>
      </c>
      <c r="X40" s="1">
        <v>0</v>
      </c>
      <c r="Y40" s="2">
        <v>0</v>
      </c>
      <c r="Z40" s="3">
        <f>X40+Y40</f>
        <v>0</v>
      </c>
    </row>
    <row r="41" spans="1:26" ht="12" thickBot="1">
      <c r="A41" s="62"/>
      <c r="B41" s="62" t="s">
        <v>3</v>
      </c>
      <c r="C41" s="2"/>
      <c r="D41" s="2"/>
      <c r="E41" s="2"/>
      <c r="F41" s="78">
        <f aca="true" t="shared" si="4" ref="F41:Z41">SUM(F36:F40)</f>
        <v>1990000</v>
      </c>
      <c r="G41" s="79">
        <f t="shared" si="4"/>
        <v>7160000</v>
      </c>
      <c r="H41" s="80">
        <f t="shared" si="4"/>
        <v>9150000</v>
      </c>
      <c r="I41" s="78">
        <f t="shared" si="4"/>
        <v>2574000</v>
      </c>
      <c r="J41" s="79">
        <f t="shared" si="4"/>
        <v>10296000</v>
      </c>
      <c r="K41" s="80">
        <f t="shared" si="4"/>
        <v>12870000</v>
      </c>
      <c r="L41" s="78">
        <f t="shared" si="4"/>
        <v>2379000</v>
      </c>
      <c r="M41" s="79">
        <f t="shared" si="4"/>
        <v>9516000</v>
      </c>
      <c r="N41" s="80">
        <f t="shared" si="4"/>
        <v>11895000</v>
      </c>
      <c r="O41" s="78">
        <f t="shared" si="4"/>
        <v>6399000</v>
      </c>
      <c r="P41" s="79">
        <f t="shared" si="4"/>
        <v>25596000</v>
      </c>
      <c r="Q41" s="80">
        <f t="shared" si="4"/>
        <v>31995000</v>
      </c>
      <c r="R41" s="78">
        <f t="shared" si="4"/>
        <v>2430000</v>
      </c>
      <c r="S41" s="79">
        <f t="shared" si="4"/>
        <v>9722000</v>
      </c>
      <c r="T41" s="80">
        <f t="shared" si="4"/>
        <v>12152000</v>
      </c>
      <c r="U41" s="78">
        <f t="shared" si="4"/>
        <v>3473000</v>
      </c>
      <c r="V41" s="79">
        <f t="shared" si="4"/>
        <v>13892000</v>
      </c>
      <c r="W41" s="80">
        <f t="shared" si="4"/>
        <v>17365000</v>
      </c>
      <c r="X41" s="78">
        <f t="shared" si="4"/>
        <v>0</v>
      </c>
      <c r="Y41" s="79">
        <f t="shared" si="4"/>
        <v>0</v>
      </c>
      <c r="Z41" s="80">
        <f t="shared" si="4"/>
        <v>0</v>
      </c>
    </row>
    <row r="42" spans="1:26" ht="11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2"/>
      <c r="Y42" s="2"/>
      <c r="Z42" s="2"/>
    </row>
    <row r="43" spans="1:26" ht="11.25">
      <c r="A43" s="62"/>
      <c r="B43" s="62" t="s">
        <v>27</v>
      </c>
      <c r="C43" s="62"/>
      <c r="D43" s="62"/>
      <c r="E43" s="62"/>
      <c r="F43" s="62">
        <f>F12*0.9</f>
        <v>2312032.5</v>
      </c>
      <c r="G43" s="62"/>
      <c r="H43" s="62"/>
      <c r="I43" s="62">
        <f>I12*0.9</f>
        <v>1441710</v>
      </c>
      <c r="J43" s="62"/>
      <c r="K43" s="62"/>
      <c r="L43" s="62">
        <f>L12*0.9</f>
        <v>1845360</v>
      </c>
      <c r="M43" s="62"/>
      <c r="N43" s="62"/>
      <c r="O43" s="62">
        <f>O12*0.9</f>
        <v>4880721.600000001</v>
      </c>
      <c r="P43" s="62"/>
      <c r="Q43" s="62"/>
      <c r="R43" s="62">
        <f>R12*0.9</f>
        <v>5675195.7</v>
      </c>
      <c r="S43" s="62"/>
      <c r="T43" s="62"/>
      <c r="U43" s="62"/>
      <c r="V43" s="62"/>
      <c r="W43" s="62"/>
      <c r="X43" s="2"/>
      <c r="Y43" s="2"/>
      <c r="Z43" s="2"/>
    </row>
    <row r="44" spans="1:26" ht="11.25">
      <c r="A44" s="62"/>
      <c r="B44" s="62" t="s">
        <v>38</v>
      </c>
      <c r="C44" s="62"/>
      <c r="D44" s="62"/>
      <c r="E44" s="62"/>
      <c r="F44" s="81">
        <v>-1699629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2"/>
    </row>
    <row r="45" spans="1:26" ht="11.25">
      <c r="A45" s="62"/>
      <c r="B45" s="62" t="s">
        <v>28</v>
      </c>
      <c r="C45" s="62"/>
      <c r="D45" s="62"/>
      <c r="E45" s="62"/>
      <c r="F45" s="81">
        <f>F41-F43+F44</f>
        <v>-2021661.5</v>
      </c>
      <c r="G45" s="81"/>
      <c r="H45" s="81"/>
      <c r="I45" s="81">
        <f>I41-I43</f>
        <v>1132290</v>
      </c>
      <c r="J45" s="81"/>
      <c r="K45" s="81"/>
      <c r="L45" s="81">
        <f>L41-L43</f>
        <v>533640</v>
      </c>
      <c r="M45" s="81"/>
      <c r="N45" s="81"/>
      <c r="O45" s="81">
        <f>O41-O43</f>
        <v>1518278.3999999994</v>
      </c>
      <c r="P45" s="81"/>
      <c r="Q45" s="81"/>
      <c r="R45" s="81">
        <f>R41-R43</f>
        <v>-3245195.7</v>
      </c>
      <c r="S45" s="62"/>
      <c r="T45" s="62"/>
      <c r="U45" s="62"/>
      <c r="V45" s="62"/>
      <c r="W45" s="62"/>
      <c r="X45" s="2">
        <f>-R13*0.9+F41+I41+L41+O41+R41+F44</f>
        <v>-2082648.8000000007</v>
      </c>
      <c r="Y45" s="2" t="s">
        <v>8</v>
      </c>
      <c r="Z45" s="2"/>
    </row>
    <row r="46" spans="1:26" ht="11.25">
      <c r="A46" s="62"/>
      <c r="B46" s="62" t="s">
        <v>29</v>
      </c>
      <c r="C46" s="62"/>
      <c r="D46" s="62"/>
      <c r="E46" s="62"/>
      <c r="F46" s="81">
        <f>F45</f>
        <v>-2021661.5</v>
      </c>
      <c r="G46" s="81"/>
      <c r="H46" s="81"/>
      <c r="I46" s="81">
        <f>F46+I45</f>
        <v>-889371.5</v>
      </c>
      <c r="J46" s="81"/>
      <c r="K46" s="81"/>
      <c r="L46" s="81">
        <f>I46+L45</f>
        <v>-355731.5</v>
      </c>
      <c r="M46" s="81"/>
      <c r="N46" s="81"/>
      <c r="O46" s="81">
        <f>L46+O45</f>
        <v>1162546.8999999994</v>
      </c>
      <c r="P46" s="81"/>
      <c r="Q46" s="81"/>
      <c r="R46" s="83">
        <f>O46+R45</f>
        <v>-2082648.8000000007</v>
      </c>
      <c r="S46" s="62" t="s">
        <v>21</v>
      </c>
      <c r="T46" s="62"/>
      <c r="U46" s="62"/>
      <c r="V46" s="62"/>
      <c r="W46" s="62"/>
      <c r="X46" s="2">
        <f>R13*0.1</f>
        <v>1795002.2000000002</v>
      </c>
      <c r="Y46" s="2" t="s">
        <v>8</v>
      </c>
      <c r="Z46" s="2"/>
    </row>
  </sheetData>
  <sheetProtection password="CCDE" sheet="1" insertRows="0"/>
  <mergeCells count="8">
    <mergeCell ref="R16:T16"/>
    <mergeCell ref="U16:W16"/>
    <mergeCell ref="X16:Z16"/>
    <mergeCell ref="R3:T3"/>
    <mergeCell ref="U3:W3"/>
    <mergeCell ref="R32:T32"/>
    <mergeCell ref="U32:W32"/>
    <mergeCell ref="X32:Z32"/>
  </mergeCells>
  <printOptions horizontalCentered="1"/>
  <pageMargins left="0.25" right="0.25" top="0.3" bottom="0.3" header="0.3" footer="0.05"/>
  <pageSetup horizontalDpi="600" verticalDpi="600" orientation="landscape" paperSize="5" scale="80" r:id="rId1"/>
  <headerFooter alignWithMargins="0">
    <oddFooter>&amp;L
&amp;CPage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mewcb</cp:lastModifiedBy>
  <cp:lastPrinted>2013-06-03T20:21:24Z</cp:lastPrinted>
  <dcterms:created xsi:type="dcterms:W3CDTF">1999-07-07T18:23:48Z</dcterms:created>
  <dcterms:modified xsi:type="dcterms:W3CDTF">2013-06-14T19:31:31Z</dcterms:modified>
  <cp:category/>
  <cp:version/>
  <cp:contentType/>
  <cp:contentStatus/>
</cp:coreProperties>
</file>