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8865" yWindow="2190" windowWidth="10350" windowHeight="8325" tabRatio="526" activeTab="0"/>
  </bookViews>
  <sheets>
    <sheet name="Traffic Engineering" sheetId="70" r:id="rId1"/>
    <sheet name="Sheet8" sheetId="8" r:id="rId2"/>
    <sheet name="Sheet9" sheetId="9" r:id="rId3"/>
    <sheet name="Sheet10" sheetId="10" r:id="rId4"/>
    <sheet name="Sheet11" sheetId="11" r:id="rId5"/>
    <sheet name="Sheet12" sheetId="12" r:id="rId6"/>
    <sheet name="Sheet13" sheetId="13" r:id="rId7"/>
    <sheet name="Sheet14" sheetId="14" r:id="rId8"/>
    <sheet name="Sheet15" sheetId="15" r:id="rId9"/>
    <sheet name="Sheet16" sheetId="16" r:id="rId10"/>
  </sheets>
  <definedNames>
    <definedName name="Long_Range_Facilities_Planning_Committee">#REF!</definedName>
    <definedName name="_xlnm.Print_Area" localSheetId="0">'Traffic Engineering'!$A$1:$Z$55</definedName>
    <definedName name="_xlnm.Print_Titles" localSheetId="0">'Traffic Engineering'!$A:$B</definedName>
  </definedNames>
  <calcPr calcId="125725"/>
</workbook>
</file>

<file path=xl/sharedStrings.xml><?xml version="1.0" encoding="utf-8"?>
<sst xmlns="http://schemas.openxmlformats.org/spreadsheetml/2006/main" count="116" uniqueCount="48">
  <si>
    <t>Total</t>
  </si>
  <si>
    <t>G.O.</t>
  </si>
  <si>
    <t>Other</t>
  </si>
  <si>
    <t xml:space="preserve">  Subtotal</t>
  </si>
  <si>
    <t>2014 Requested</t>
  </si>
  <si>
    <t>2015 Requested</t>
  </si>
  <si>
    <t>2016 Requested</t>
  </si>
  <si>
    <t>2017 Requested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</si>
  <si>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</si>
  <si>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</si>
  <si>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</si>
  <si>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</si>
  <si>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</si>
  <si>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</si>
  <si>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</si>
  <si>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2018 Adopted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</si>
  <si>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</si>
  <si>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</si>
  <si>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</si>
  <si>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</si>
  <si>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</si>
  <si>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</si>
  <si>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</si>
  <si>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</si>
  <si>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</si>
  <si>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</si>
  <si>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</si>
  <si>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</si>
  <si>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</si>
  <si>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</si>
  <si>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</si>
  <si>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</si>
  <si>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</si>
  <si>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</si>
  <si>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</si>
  <si>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</si>
  <si>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</si>
  <si>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</si>
  <si>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</si>
  <si>
    <t>Traffic Engineering:</t>
  </si>
  <si>
    <t>Street Light Infrastructure</t>
  </si>
  <si>
    <t>URD/UCD Street Lighting</t>
  </si>
  <si>
    <t>Public Safety Radio System</t>
  </si>
  <si>
    <t>Traffic Signal Infrastructure</t>
  </si>
  <si>
    <t>Traffic Safety Infrastructure</t>
  </si>
  <si>
    <t>Paint Truck Replacement</t>
  </si>
  <si>
    <t>Small Tower Truck Replacement</t>
  </si>
  <si>
    <t>Crash Attenuator Trailer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</si>
</sst>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6D6F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3" fontId="0" fillId="0" borderId="1" xfId="20" applyNumberFormat="1" applyFill="1" applyBorder="1" applyProtection="1">
      <alignment/>
      <protection locked="0"/>
    </xf>
    <xf numFmtId="3" fontId="0" fillId="0" borderId="0" xfId="20" applyNumberFormat="1" applyFill="1" applyBorder="1" applyProtection="1">
      <alignment/>
      <protection locked="0"/>
    </xf>
    <xf numFmtId="3" fontId="0" fillId="0" borderId="2" xfId="20" applyNumberFormat="1" applyFill="1" applyBorder="1" applyProtection="1">
      <alignment/>
      <protection locked="0"/>
    </xf>
    <xf numFmtId="3" fontId="0" fillId="0" borderId="3" xfId="20" applyNumberFormat="1" applyFill="1" applyBorder="1" applyProtection="1">
      <alignment/>
      <protection locked="0"/>
    </xf>
    <xf numFmtId="3" fontId="0" fillId="0" borderId="4" xfId="20" applyNumberFormat="1" applyFill="1" applyBorder="1" applyProtection="1">
      <alignment/>
      <protection locked="0"/>
    </xf>
    <xf numFmtId="3" fontId="0" fillId="2" borderId="1" xfId="20" applyNumberFormat="1" applyFill="1" applyBorder="1" applyProtection="1">
      <alignment/>
      <protection locked="0"/>
    </xf>
    <xf numFmtId="3" fontId="0" fillId="2" borderId="0" xfId="20" applyNumberFormat="1" applyFill="1" applyBorder="1" applyProtection="1">
      <alignment/>
      <protection locked="0"/>
    </xf>
    <xf numFmtId="3" fontId="0" fillId="2" borderId="2" xfId="20" applyNumberFormat="1" applyFill="1" applyBorder="1" applyProtection="1">
      <alignment/>
      <protection locked="0"/>
    </xf>
    <xf numFmtId="3" fontId="0" fillId="0" borderId="0" xfId="20" applyNumberFormat="1" applyFill="1" applyProtection="1">
      <alignment/>
      <protection/>
    </xf>
    <xf numFmtId="3" fontId="2" fillId="0" borderId="5" xfId="20" applyNumberFormat="1" applyFont="1" applyFill="1" applyBorder="1" applyAlignment="1" applyProtection="1">
      <alignment horizontal="centerContinuous"/>
      <protection/>
    </xf>
    <xf numFmtId="3" fontId="2" fillId="0" borderId="6" xfId="20" applyNumberFormat="1" applyFont="1" applyFill="1" applyBorder="1" applyAlignment="1" applyProtection="1">
      <alignment horizontal="centerContinuous"/>
      <protection/>
    </xf>
    <xf numFmtId="3" fontId="3" fillId="0" borderId="7" xfId="20" applyNumberFormat="1" applyFont="1" applyFill="1" applyBorder="1" applyAlignment="1" applyProtection="1">
      <alignment horizontal="centerContinuous"/>
      <protection/>
    </xf>
    <xf numFmtId="3" fontId="0" fillId="0" borderId="8" xfId="20" applyNumberFormat="1" applyFill="1" applyBorder="1" applyProtection="1">
      <alignment/>
      <protection/>
    </xf>
    <xf numFmtId="3" fontId="0" fillId="0" borderId="0" xfId="20" applyNumberFormat="1" applyFill="1" applyBorder="1" applyProtection="1">
      <alignment/>
      <protection/>
    </xf>
    <xf numFmtId="3" fontId="4" fillId="0" borderId="9" xfId="20" applyNumberFormat="1" applyFont="1" applyFill="1" applyBorder="1" applyAlignment="1" applyProtection="1">
      <alignment horizontal="center"/>
      <protection/>
    </xf>
    <xf numFmtId="3" fontId="4" fillId="0" borderId="10" xfId="20" applyNumberFormat="1" applyFont="1" applyFill="1" applyBorder="1" applyAlignment="1" applyProtection="1">
      <alignment horizontal="center"/>
      <protection/>
    </xf>
    <xf numFmtId="3" fontId="4" fillId="0" borderId="11" xfId="20" applyNumberFormat="1" applyFont="1" applyFill="1" applyBorder="1" applyAlignment="1" applyProtection="1">
      <alignment horizontal="center"/>
      <protection/>
    </xf>
    <xf numFmtId="3" fontId="0" fillId="0" borderId="1" xfId="20" applyNumberFormat="1" applyFill="1" applyBorder="1" applyProtection="1">
      <alignment/>
      <protection/>
    </xf>
    <xf numFmtId="3" fontId="0" fillId="0" borderId="2" xfId="20" applyNumberFormat="1" applyFill="1" applyBorder="1" applyProtection="1">
      <alignment/>
      <protection/>
    </xf>
    <xf numFmtId="3" fontId="0" fillId="0" borderId="3" xfId="20" applyNumberFormat="1" applyFill="1" applyBorder="1" applyProtection="1">
      <alignment/>
      <protection/>
    </xf>
    <xf numFmtId="3" fontId="0" fillId="0" borderId="4" xfId="20" applyNumberFormat="1" applyFill="1" applyBorder="1" applyProtection="1">
      <alignment/>
      <protection/>
    </xf>
    <xf numFmtId="3" fontId="0" fillId="2" borderId="0" xfId="20" applyNumberFormat="1" applyFill="1" applyBorder="1" applyProtection="1">
      <alignment/>
      <protection/>
    </xf>
    <xf numFmtId="3" fontId="0" fillId="2" borderId="0" xfId="20" applyNumberFormat="1" applyFill="1" applyProtection="1">
      <alignment/>
      <protection/>
    </xf>
    <xf numFmtId="3" fontId="0" fillId="0" borderId="12" xfId="20" applyNumberFormat="1" applyFill="1" applyBorder="1" applyProtection="1">
      <alignment/>
      <protection/>
    </xf>
    <xf numFmtId="3" fontId="0" fillId="0" borderId="13" xfId="20" applyNumberFormat="1" applyFill="1" applyBorder="1" applyProtection="1">
      <alignment/>
      <protection/>
    </xf>
    <xf numFmtId="3" fontId="0" fillId="3" borderId="14" xfId="20" applyNumberFormat="1" applyFill="1" applyBorder="1" applyProtection="1">
      <alignment/>
      <protection/>
    </xf>
    <xf numFmtId="3" fontId="7" fillId="0" borderId="0" xfId="20" applyNumberFormat="1" applyFont="1" applyFill="1" applyProtection="1">
      <alignment/>
      <protection/>
    </xf>
    <xf numFmtId="3" fontId="3" fillId="0" borderId="6" xfId="20" applyNumberFormat="1" applyFont="1" applyFill="1" applyBorder="1" applyAlignment="1" applyProtection="1">
      <alignment horizontal="centerContinuous"/>
      <protection/>
    </xf>
    <xf numFmtId="3" fontId="0" fillId="0" borderId="0" xfId="20" applyNumberFormat="1" applyFill="1" applyAlignment="1" applyProtection="1">
      <alignment horizontal="centerContinuous"/>
      <protection/>
    </xf>
    <xf numFmtId="3" fontId="5" fillId="0" borderId="0" xfId="20" applyNumberFormat="1" applyFont="1" applyFill="1" applyAlignment="1" applyProtection="1">
      <alignment/>
      <protection/>
    </xf>
    <xf numFmtId="0" fontId="0" fillId="0" borderId="0" xfId="20" applyAlignment="1" applyProtection="1">
      <alignment/>
      <protection/>
    </xf>
    <xf numFmtId="3" fontId="0" fillId="0" borderId="0" xfId="20" applyNumberFormat="1" applyFill="1" applyAlignment="1" applyProtection="1">
      <alignment horizontal="center"/>
      <protection/>
    </xf>
    <xf numFmtId="3" fontId="0" fillId="0" borderId="0" xfId="20" applyNumberFormat="1" applyFill="1" applyAlignment="1" applyProtection="1">
      <alignment horizontal="left"/>
      <protection/>
    </xf>
    <xf numFmtId="3" fontId="6" fillId="0" borderId="0" xfId="20" applyNumberFormat="1" applyFont="1" applyFill="1" applyAlignment="1" applyProtection="1">
      <alignment horizontal="left"/>
      <protection/>
    </xf>
    <xf numFmtId="3" fontId="0" fillId="0" borderId="0" xfId="20" applyNumberFormat="1" applyFill="1" applyBorder="1" applyAlignment="1" applyProtection="1">
      <alignment horizontal="centerContinuous"/>
      <protection/>
    </xf>
    <xf numFmtId="3" fontId="3" fillId="0" borderId="0" xfId="20" applyNumberFormat="1" applyFont="1" applyFill="1" applyAlignment="1" applyProtection="1">
      <alignment horizontal="centerContinuous"/>
      <protection/>
    </xf>
    <xf numFmtId="3" fontId="2" fillId="0" borderId="0" xfId="20" applyNumberFormat="1" applyFont="1" applyFill="1" applyAlignment="1" applyProtection="1">
      <alignment/>
      <protection/>
    </xf>
    <xf numFmtId="3" fontId="0" fillId="0" borderId="0" xfId="20" applyNumberFormat="1" applyFont="1" applyFill="1" applyBorder="1" applyAlignment="1" applyProtection="1">
      <alignment horizontal="centerContinuous"/>
      <protection/>
    </xf>
    <xf numFmtId="3" fontId="3" fillId="0" borderId="0" xfId="20" applyNumberFormat="1" applyFont="1" applyFill="1" applyBorder="1" applyAlignment="1" applyProtection="1">
      <alignment horizontal="centerContinuous"/>
      <protection/>
    </xf>
    <xf numFmtId="3" fontId="0" fillId="0" borderId="0" xfId="20" applyNumberFormat="1" applyFill="1" applyBorder="1" applyAlignment="1" applyProtection="1">
      <alignment horizontal="center"/>
      <protection/>
    </xf>
    <xf numFmtId="3" fontId="0" fillId="0" borderId="15" xfId="20" applyNumberFormat="1" applyFill="1" applyBorder="1" applyProtection="1">
      <alignment/>
      <protection/>
    </xf>
    <xf numFmtId="3" fontId="0" fillId="0" borderId="16" xfId="20" applyNumberFormat="1" applyFill="1" applyBorder="1" applyProtection="1">
      <alignment/>
      <protection/>
    </xf>
    <xf numFmtId="3" fontId="0" fillId="0" borderId="17" xfId="20" applyNumberFormat="1" applyFill="1" applyBorder="1" applyProtection="1">
      <alignment/>
      <protection/>
    </xf>
    <xf numFmtId="3" fontId="0" fillId="0" borderId="5" xfId="20" applyNumberFormat="1" applyFill="1" applyBorder="1" applyProtection="1">
      <alignment/>
      <protection/>
    </xf>
    <xf numFmtId="3" fontId="0" fillId="0" borderId="6" xfId="20" applyNumberFormat="1" applyFill="1" applyBorder="1" applyProtection="1">
      <alignment/>
      <protection/>
    </xf>
    <xf numFmtId="3" fontId="0" fillId="0" borderId="7" xfId="20" applyNumberFormat="1" applyFill="1" applyBorder="1" applyProtection="1">
      <alignment/>
      <protection/>
    </xf>
    <xf numFmtId="3" fontId="0" fillId="0" borderId="0" xfId="20" applyNumberFormat="1" applyFill="1">
      <alignment/>
      <protection/>
    </xf>
    <xf numFmtId="3" fontId="0" fillId="0" borderId="0" xfId="20" applyNumberFormat="1" applyFill="1" applyBorder="1">
      <alignment/>
      <protection/>
    </xf>
    <xf numFmtId="3" fontId="3" fillId="0" borderId="0" xfId="20" applyNumberFormat="1" applyFont="1" applyFill="1">
      <alignment/>
      <protection/>
    </xf>
    <xf numFmtId="3" fontId="0" fillId="0" borderId="4" xfId="20" applyNumberFormat="1" applyFill="1" applyBorder="1">
      <alignment/>
      <protection/>
    </xf>
    <xf numFmtId="3" fontId="0" fillId="0" borderId="3" xfId="20" applyNumberFormat="1" applyFill="1" applyBorder="1">
      <alignment/>
      <protection/>
    </xf>
    <xf numFmtId="3" fontId="0" fillId="0" borderId="0" xfId="20" applyNumberFormat="1" applyFont="1" applyFill="1">
      <alignment/>
      <protection/>
    </xf>
    <xf numFmtId="3" fontId="0" fillId="0" borderId="1" xfId="20" applyNumberFormat="1" applyFill="1" applyBorder="1">
      <alignment/>
      <protection/>
    </xf>
    <xf numFmtId="3" fontId="0" fillId="0" borderId="2" xfId="20" applyNumberFormat="1" applyFill="1" applyBorder="1">
      <alignment/>
      <protection/>
    </xf>
    <xf numFmtId="3" fontId="0" fillId="2" borderId="0" xfId="20" applyNumberFormat="1" applyFill="1">
      <alignment/>
      <protection/>
    </xf>
    <xf numFmtId="3" fontId="0" fillId="2" borderId="0" xfId="20" applyNumberFormat="1" applyFont="1" applyFill="1">
      <alignment/>
      <protection/>
    </xf>
    <xf numFmtId="3" fontId="0" fillId="2" borderId="1" xfId="20" applyNumberFormat="1" applyFill="1" applyBorder="1">
      <alignment/>
      <protection/>
    </xf>
    <xf numFmtId="3" fontId="0" fillId="2" borderId="0" xfId="20" applyNumberFormat="1" applyFill="1" applyBorder="1">
      <alignment/>
      <protection/>
    </xf>
    <xf numFmtId="3" fontId="0" fillId="2" borderId="2" xfId="20" applyNumberFormat="1" applyFill="1" applyBorder="1">
      <alignment/>
      <protection/>
    </xf>
    <xf numFmtId="3" fontId="0" fillId="2" borderId="4" xfId="20" applyNumberFormat="1" applyFill="1" applyBorder="1">
      <alignment/>
      <protection/>
    </xf>
    <xf numFmtId="3" fontId="0" fillId="2" borderId="3" xfId="20" applyNumberFormat="1" applyFill="1" applyBorder="1">
      <alignment/>
      <protection/>
    </xf>
    <xf numFmtId="3" fontId="0" fillId="4" borderId="0" xfId="20" applyNumberFormat="1" applyFont="1" applyFill="1">
      <alignment/>
      <protection/>
    </xf>
    <xf numFmtId="3" fontId="0" fillId="4" borderId="1" xfId="20" applyNumberFormat="1" applyFill="1" applyBorder="1">
      <alignment/>
      <protection/>
    </xf>
    <xf numFmtId="3" fontId="0" fillId="4" borderId="0" xfId="20" applyNumberFormat="1" applyFill="1" applyBorder="1">
      <alignment/>
      <protection/>
    </xf>
    <xf numFmtId="3" fontId="0" fillId="4" borderId="2" xfId="20" applyNumberFormat="1" applyFill="1" applyBorder="1">
      <alignment/>
      <protection/>
    </xf>
    <xf numFmtId="3" fontId="0" fillId="4" borderId="3" xfId="20" applyNumberFormat="1" applyFill="1" applyBorder="1">
      <alignment/>
      <protection/>
    </xf>
    <xf numFmtId="3" fontId="0" fillId="0" borderId="0" xfId="20" applyNumberFormat="1" applyFill="1" applyProtection="1">
      <alignment/>
      <protection locked="0"/>
    </xf>
    <xf numFmtId="3" fontId="2" fillId="0" borderId="0" xfId="20" applyNumberFormat="1" applyFont="1" applyFill="1" applyBorder="1" applyAlignment="1" applyProtection="1">
      <alignment horizontal="centerContinuous"/>
      <protection locked="0"/>
    </xf>
    <xf numFmtId="3" fontId="3" fillId="0" borderId="0" xfId="20" applyNumberFormat="1" applyFont="1" applyFill="1" applyBorder="1" applyAlignment="1" applyProtection="1">
      <alignment horizontal="centerContinuous"/>
      <protection locked="0"/>
    </xf>
    <xf numFmtId="3" fontId="2" fillId="0" borderId="5" xfId="20" applyNumberFormat="1" applyFont="1" applyFill="1" applyBorder="1" applyAlignment="1" applyProtection="1">
      <alignment horizontal="centerContinuous"/>
      <protection locked="0"/>
    </xf>
    <xf numFmtId="3" fontId="2" fillId="0" borderId="6" xfId="20" applyNumberFormat="1" applyFont="1" applyFill="1" applyBorder="1" applyAlignment="1" applyProtection="1">
      <alignment horizontal="centerContinuous"/>
      <protection locked="0"/>
    </xf>
    <xf numFmtId="3" fontId="3" fillId="0" borderId="7" xfId="20" applyNumberFormat="1" applyFont="1" applyFill="1" applyBorder="1" applyAlignment="1" applyProtection="1">
      <alignment horizontal="centerContinuous"/>
      <protection locked="0"/>
    </xf>
    <xf numFmtId="3" fontId="7" fillId="0" borderId="0" xfId="20" applyNumberFormat="1" applyFont="1" applyFill="1" applyProtection="1">
      <alignment/>
      <protection locked="0"/>
    </xf>
    <xf numFmtId="3" fontId="4" fillId="0" borderId="0" xfId="20" applyNumberFormat="1" applyFont="1" applyFill="1" applyBorder="1" applyAlignment="1" applyProtection="1">
      <alignment horizontal="center"/>
      <protection locked="0"/>
    </xf>
    <xf numFmtId="3" fontId="4" fillId="0" borderId="9" xfId="20" applyNumberFormat="1" applyFont="1" applyFill="1" applyBorder="1" applyAlignment="1" applyProtection="1">
      <alignment horizontal="center"/>
      <protection locked="0"/>
    </xf>
    <xf numFmtId="3" fontId="4" fillId="0" borderId="10" xfId="20" applyNumberFormat="1" applyFont="1" applyFill="1" applyBorder="1" applyAlignment="1" applyProtection="1">
      <alignment horizontal="center"/>
      <protection locked="0"/>
    </xf>
    <xf numFmtId="3" fontId="4" fillId="0" borderId="11" xfId="20" applyNumberFormat="1" applyFont="1" applyFill="1" applyBorder="1" applyAlignment="1" applyProtection="1">
      <alignment horizontal="center"/>
      <protection locked="0"/>
    </xf>
    <xf numFmtId="3" fontId="0" fillId="0" borderId="0" xfId="20" applyNumberFormat="1" applyFont="1" applyFill="1" applyProtection="1">
      <alignment/>
      <protection locked="0"/>
    </xf>
    <xf numFmtId="3" fontId="0" fillId="2" borderId="0" xfId="20" applyNumberFormat="1" applyFill="1" applyProtection="1">
      <alignment/>
      <protection locked="0"/>
    </xf>
    <xf numFmtId="3" fontId="0" fillId="2" borderId="3" xfId="20" applyNumberFormat="1" applyFill="1" applyBorder="1" applyProtection="1">
      <alignment/>
      <protection locked="0"/>
    </xf>
    <xf numFmtId="3" fontId="0" fillId="2" borderId="0" xfId="20" applyNumberFormat="1" applyFont="1" applyFill="1" applyProtection="1">
      <alignment/>
      <protection locked="0"/>
    </xf>
    <xf numFmtId="3" fontId="0" fillId="2" borderId="4" xfId="20" applyNumberFormat="1" applyFill="1" applyBorder="1" applyProtection="1">
      <alignment/>
      <protection locked="0"/>
    </xf>
    <xf numFmtId="3" fontId="0" fillId="0" borderId="15" xfId="20" applyNumberFormat="1" applyFill="1" applyBorder="1" applyProtection="1">
      <alignment/>
      <protection locked="0"/>
    </xf>
    <xf numFmtId="3" fontId="0" fillId="0" borderId="16" xfId="20" applyNumberFormat="1" applyFill="1" applyBorder="1" applyProtection="1">
      <alignment/>
      <protection locked="0"/>
    </xf>
    <xf numFmtId="3" fontId="0" fillId="0" borderId="17" xfId="20" applyNumberFormat="1" applyFill="1" applyBorder="1" applyProtection="1">
      <alignment/>
      <protection locked="0"/>
    </xf>
    <xf numFmtId="37" fontId="0" fillId="0" borderId="0" xfId="20" applyNumberFormat="1" applyFill="1" applyProtection="1">
      <alignment/>
      <protection locked="0"/>
    </xf>
    <xf numFmtId="37" fontId="0" fillId="3" borderId="0" xfId="20" applyNumberFormat="1" applyFill="1" applyProtection="1">
      <alignment/>
      <protection locked="0"/>
    </xf>
    <xf numFmtId="37" fontId="0" fillId="3" borderId="14" xfId="20" applyNumberFormat="1" applyFill="1" applyBorder="1" applyProtection="1">
      <alignment/>
      <protection locked="0"/>
    </xf>
    <xf numFmtId="3" fontId="3" fillId="0" borderId="0" xfId="20" applyNumberFormat="1" applyFont="1" applyFill="1" applyProtection="1">
      <alignment/>
      <protection locked="0"/>
    </xf>
    <xf numFmtId="3" fontId="2" fillId="0" borderId="5" xfId="20" applyNumberFormat="1" applyFont="1" applyFill="1" applyBorder="1" applyAlignment="1" applyProtection="1">
      <alignment horizontal="center"/>
      <protection/>
    </xf>
    <xf numFmtId="3" fontId="2" fillId="0" borderId="6" xfId="20" applyNumberFormat="1" applyFont="1" applyFill="1" applyBorder="1" applyAlignment="1" applyProtection="1">
      <alignment horizontal="center"/>
      <protection/>
    </xf>
    <xf numFmtId="3" fontId="2" fillId="0" borderId="7" xfId="20" applyNumberFormat="1" applyFont="1" applyFill="1" applyBorder="1" applyAlignment="1" applyProtection="1">
      <alignment horizontal="center"/>
      <protection/>
    </xf>
    <xf numFmtId="3" fontId="2" fillId="0" borderId="5" xfId="20" applyNumberFormat="1" applyFont="1" applyFill="1" applyBorder="1" applyAlignment="1" applyProtection="1">
      <alignment horizontal="center"/>
      <protection locked="0"/>
    </xf>
    <xf numFmtId="3" fontId="2" fillId="0" borderId="6" xfId="20" applyNumberFormat="1" applyFont="1" applyFill="1" applyBorder="1" applyAlignment="1" applyProtection="1">
      <alignment horizontal="center"/>
      <protection locked="0"/>
    </xf>
    <xf numFmtId="3" fontId="2" fillId="0" borderId="7" xfId="2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5"/>
  <sheetViews>
    <sheetView tabSelected="1" zoomScaleSheetLayoutView="100" workbookViewId="0" topLeftCell="A1">
      <pane ySplit="4" topLeftCell="A35" activePane="bottomLeft" state="frozen"/>
      <selection pane="bottomLeft" activeCell="G53" sqref="G53"/>
    </sheetView>
  </sheetViews>
  <sheetFormatPr defaultColWidth="9.33203125" defaultRowHeight="11.25"/>
  <cols>
    <col min="1" max="1" width="3" style="9" customWidth="1"/>
    <col min="2" max="2" width="30.16015625" style="9" customWidth="1"/>
    <col min="3" max="4" width="11.83203125" style="9" hidden="1" customWidth="1"/>
    <col min="5" max="5" width="11.16015625" style="9" hidden="1" customWidth="1"/>
    <col min="6" max="23" width="11.16015625" style="9" customWidth="1"/>
    <col min="24" max="26" width="11.16015625" style="14" customWidth="1"/>
    <col min="27" max="31" width="16.33203125" style="14" customWidth="1"/>
    <col min="32" max="32" width="16" style="14" customWidth="1"/>
    <col min="33" max="33" width="11.16015625" style="14" bestFit="1" customWidth="1"/>
    <col min="34" max="34" width="12.66015625" style="14" bestFit="1" customWidth="1"/>
    <col min="35" max="35" width="9.33203125" style="14" customWidth="1"/>
    <col min="36" max="36" width="11.33203125" style="14" customWidth="1"/>
    <col min="37" max="37" width="10.83203125" style="14" customWidth="1"/>
    <col min="38" max="38" width="12.33203125" style="14" customWidth="1"/>
    <col min="39" max="39" width="22.33203125" style="14" bestFit="1" customWidth="1"/>
    <col min="40" max="40" width="11" style="14" customWidth="1"/>
    <col min="41" max="41" width="93.5" style="14" bestFit="1" customWidth="1"/>
    <col min="42" max="82" width="9.33203125" style="14" customWidth="1"/>
    <col min="83" max="16384" width="9.33203125" style="9" customWidth="1"/>
  </cols>
  <sheetData>
    <row r="1" spans="1:20" ht="20.25">
      <c r="A1" s="29"/>
      <c r="B1" s="30" t="s">
        <v>22</v>
      </c>
      <c r="C1" s="31"/>
      <c r="D1" s="31"/>
      <c r="E1" s="31"/>
      <c r="F1" s="31"/>
      <c r="G1" s="32"/>
      <c r="H1" s="32"/>
      <c r="I1" s="29"/>
      <c r="J1" s="29"/>
      <c r="K1" s="33"/>
      <c r="L1" s="34"/>
      <c r="M1" s="29"/>
      <c r="N1" s="29"/>
      <c r="O1" s="35"/>
      <c r="P1" s="29"/>
      <c r="Q1" s="29"/>
      <c r="R1" s="29"/>
      <c r="S1" s="29"/>
      <c r="T1" s="29"/>
    </row>
    <row r="2" spans="1:15" ht="13.5" thickBot="1">
      <c r="A2" s="36"/>
      <c r="B2" s="37"/>
      <c r="C2" s="36"/>
      <c r="D2" s="38"/>
      <c r="E2" s="38"/>
      <c r="F2" s="39"/>
      <c r="O2" s="14"/>
    </row>
    <row r="3" spans="2:31" ht="15">
      <c r="B3" s="27" t="s">
        <v>17</v>
      </c>
      <c r="C3" s="10" t="s">
        <v>9</v>
      </c>
      <c r="D3" s="11"/>
      <c r="E3" s="28"/>
      <c r="F3" s="10" t="s">
        <v>10</v>
      </c>
      <c r="G3" s="11"/>
      <c r="H3" s="12"/>
      <c r="I3" s="11" t="s">
        <v>11</v>
      </c>
      <c r="J3" s="11"/>
      <c r="K3" s="12"/>
      <c r="L3" s="10" t="s">
        <v>12</v>
      </c>
      <c r="M3" s="11"/>
      <c r="N3" s="12"/>
      <c r="O3" s="10" t="s">
        <v>13</v>
      </c>
      <c r="P3" s="11"/>
      <c r="Q3" s="12"/>
      <c r="R3" s="90" t="s">
        <v>15</v>
      </c>
      <c r="S3" s="91"/>
      <c r="T3" s="92"/>
      <c r="U3" s="90" t="s">
        <v>14</v>
      </c>
      <c r="V3" s="91"/>
      <c r="W3" s="92"/>
      <c r="AE3" s="40"/>
    </row>
    <row r="4" spans="3:23" ht="12.75" thickBot="1">
      <c r="C4" s="15" t="s">
        <v>1</v>
      </c>
      <c r="D4" s="16" t="s">
        <v>2</v>
      </c>
      <c r="E4" s="16" t="s">
        <v>0</v>
      </c>
      <c r="F4" s="15" t="s">
        <v>23</v>
      </c>
      <c r="G4" s="16" t="s">
        <v>2</v>
      </c>
      <c r="H4" s="17" t="s">
        <v>0</v>
      </c>
      <c r="I4" s="16" t="s">
        <v>23</v>
      </c>
      <c r="J4" s="16" t="s">
        <v>2</v>
      </c>
      <c r="K4" s="17" t="s">
        <v>0</v>
      </c>
      <c r="L4" s="15" t="s">
        <v>23</v>
      </c>
      <c r="M4" s="16" t="s">
        <v>2</v>
      </c>
      <c r="N4" s="17" t="s">
        <v>0</v>
      </c>
      <c r="O4" s="15" t="s">
        <v>23</v>
      </c>
      <c r="P4" s="16" t="s">
        <v>2</v>
      </c>
      <c r="Q4" s="17" t="s">
        <v>0</v>
      </c>
      <c r="R4" s="15" t="s">
        <v>23</v>
      </c>
      <c r="S4" s="16" t="s">
        <v>2</v>
      </c>
      <c r="T4" s="17" t="s">
        <v>0</v>
      </c>
      <c r="U4" s="15" t="s">
        <v>23</v>
      </c>
      <c r="V4" s="16" t="s">
        <v>2</v>
      </c>
      <c r="W4" s="17" t="s">
        <v>0</v>
      </c>
    </row>
    <row r="5" spans="3:23" ht="12" thickBot="1">
      <c r="C5" s="18"/>
      <c r="D5" s="14"/>
      <c r="E5" s="14"/>
      <c r="F5" s="44"/>
      <c r="G5" s="45"/>
      <c r="H5" s="46"/>
      <c r="I5" s="14"/>
      <c r="J5" s="14"/>
      <c r="K5" s="20"/>
      <c r="L5" s="14"/>
      <c r="M5" s="14"/>
      <c r="N5" s="14"/>
      <c r="O5" s="21"/>
      <c r="P5" s="14"/>
      <c r="Q5" s="20"/>
      <c r="R5" s="14"/>
      <c r="S5" s="14"/>
      <c r="T5" s="19"/>
      <c r="U5" s="18"/>
      <c r="V5" s="14"/>
      <c r="W5" s="19"/>
    </row>
    <row r="6" spans="1:23" ht="11.25">
      <c r="A6" s="49" t="s">
        <v>39</v>
      </c>
      <c r="B6" s="47"/>
      <c r="C6" s="53"/>
      <c r="D6" s="48"/>
      <c r="E6" s="54"/>
      <c r="F6" s="53"/>
      <c r="G6" s="48"/>
      <c r="H6" s="54"/>
      <c r="I6" s="48"/>
      <c r="J6" s="48"/>
      <c r="K6" s="51"/>
      <c r="L6" s="48"/>
      <c r="M6" s="48"/>
      <c r="N6" s="48"/>
      <c r="O6" s="50"/>
      <c r="P6" s="48"/>
      <c r="Q6" s="51"/>
      <c r="R6" s="48"/>
      <c r="S6" s="48"/>
      <c r="T6" s="54"/>
      <c r="U6" s="44"/>
      <c r="V6" s="45"/>
      <c r="W6" s="46"/>
    </row>
    <row r="7" spans="1:23" ht="11.25">
      <c r="A7" s="52">
        <v>1</v>
      </c>
      <c r="B7" s="47" t="s">
        <v>40</v>
      </c>
      <c r="C7" s="53">
        <v>80000</v>
      </c>
      <c r="D7" s="48">
        <v>520000</v>
      </c>
      <c r="E7" s="54">
        <f aca="true" t="shared" si="0" ref="E7:E12">SUM(C7:D7)</f>
        <v>600000</v>
      </c>
      <c r="F7" s="53">
        <v>86400</v>
      </c>
      <c r="G7" s="48">
        <v>561600</v>
      </c>
      <c r="H7" s="54">
        <f aca="true" t="shared" si="1" ref="H7:H12">SUM(F7:G7)</f>
        <v>648000</v>
      </c>
      <c r="I7" s="48">
        <v>93272</v>
      </c>
      <c r="J7" s="48">
        <v>606528</v>
      </c>
      <c r="K7" s="51">
        <f aca="true" t="shared" si="2" ref="K7:K12">SUM(I7:J7)</f>
        <v>699800</v>
      </c>
      <c r="L7" s="48">
        <v>100750</v>
      </c>
      <c r="M7" s="48">
        <v>655050</v>
      </c>
      <c r="N7" s="51">
        <f aca="true" t="shared" si="3" ref="N7:N12">SUM(L7:M7)</f>
        <v>755800</v>
      </c>
      <c r="O7" s="48">
        <v>108747</v>
      </c>
      <c r="P7" s="48">
        <v>707453</v>
      </c>
      <c r="Q7" s="51">
        <f aca="true" t="shared" si="4" ref="Q7:Q12">SUM(O7:P7)</f>
        <v>816200</v>
      </c>
      <c r="R7" s="48">
        <v>117449</v>
      </c>
      <c r="S7" s="48">
        <v>764051</v>
      </c>
      <c r="T7" s="54">
        <f aca="true" t="shared" si="5" ref="T7:T12">SUM(R7:S7)</f>
        <v>881500</v>
      </c>
      <c r="U7" s="18">
        <v>0</v>
      </c>
      <c r="V7" s="14">
        <v>0</v>
      </c>
      <c r="W7" s="19">
        <f aca="true" t="shared" si="6" ref="W7:W14">U7+V7</f>
        <v>0</v>
      </c>
    </row>
    <row r="8" spans="1:23" ht="11.25">
      <c r="A8" s="52">
        <v>2</v>
      </c>
      <c r="B8" s="47" t="s">
        <v>41</v>
      </c>
      <c r="C8" s="53">
        <v>0</v>
      </c>
      <c r="D8" s="48">
        <v>80000</v>
      </c>
      <c r="E8" s="54">
        <f t="shared" si="0"/>
        <v>80000</v>
      </c>
      <c r="F8" s="53">
        <v>0</v>
      </c>
      <c r="G8" s="48">
        <v>80000</v>
      </c>
      <c r="H8" s="54">
        <f t="shared" si="1"/>
        <v>80000</v>
      </c>
      <c r="I8" s="48">
        <v>0</v>
      </c>
      <c r="J8" s="48">
        <v>80000</v>
      </c>
      <c r="K8" s="51">
        <f t="shared" si="2"/>
        <v>80000</v>
      </c>
      <c r="L8" s="48">
        <v>0</v>
      </c>
      <c r="M8" s="48">
        <v>80000</v>
      </c>
      <c r="N8" s="51">
        <f t="shared" si="3"/>
        <v>80000</v>
      </c>
      <c r="O8" s="48">
        <v>0</v>
      </c>
      <c r="P8" s="48">
        <v>80000</v>
      </c>
      <c r="Q8" s="51">
        <f t="shared" si="4"/>
        <v>80000</v>
      </c>
      <c r="R8" s="48">
        <v>0</v>
      </c>
      <c r="S8" s="48">
        <v>80000</v>
      </c>
      <c r="T8" s="54">
        <f t="shared" si="5"/>
        <v>80000</v>
      </c>
      <c r="U8" s="18">
        <v>0</v>
      </c>
      <c r="V8" s="14">
        <v>0</v>
      </c>
      <c r="W8" s="19">
        <f t="shared" si="6"/>
        <v>0</v>
      </c>
    </row>
    <row r="9" spans="1:82" s="23" customFormat="1" ht="11.25">
      <c r="A9" s="56">
        <v>3</v>
      </c>
      <c r="B9" s="55" t="s">
        <v>42</v>
      </c>
      <c r="C9" s="57">
        <f>950000-164200-785800</f>
        <v>0</v>
      </c>
      <c r="D9" s="58">
        <v>785800</v>
      </c>
      <c r="E9" s="59">
        <f t="shared" si="0"/>
        <v>785800</v>
      </c>
      <c r="F9" s="57">
        <v>235000</v>
      </c>
      <c r="G9" s="58">
        <v>0</v>
      </c>
      <c r="H9" s="59">
        <f t="shared" si="1"/>
        <v>235000</v>
      </c>
      <c r="I9" s="58">
        <f>15000000-6500000</f>
        <v>8500000</v>
      </c>
      <c r="J9" s="58">
        <v>0</v>
      </c>
      <c r="K9" s="61">
        <f t="shared" si="2"/>
        <v>8500000</v>
      </c>
      <c r="L9" s="58">
        <f>50000+3500000</f>
        <v>3550000</v>
      </c>
      <c r="M9" s="58">
        <v>0</v>
      </c>
      <c r="N9" s="61">
        <f t="shared" si="3"/>
        <v>3550000</v>
      </c>
      <c r="O9" s="58">
        <f>50000+3000000</f>
        <v>3050000</v>
      </c>
      <c r="P9" s="58">
        <v>0</v>
      </c>
      <c r="Q9" s="61">
        <f t="shared" si="4"/>
        <v>3050000</v>
      </c>
      <c r="R9" s="58">
        <v>50000</v>
      </c>
      <c r="S9" s="58">
        <v>0</v>
      </c>
      <c r="T9" s="59">
        <f t="shared" si="5"/>
        <v>50000</v>
      </c>
      <c r="U9" s="58">
        <v>0</v>
      </c>
      <c r="V9" s="58">
        <v>0</v>
      </c>
      <c r="W9" s="59">
        <f t="shared" si="6"/>
        <v>0</v>
      </c>
      <c r="X9" s="14"/>
      <c r="Y9" s="14"/>
      <c r="Z9" s="14"/>
      <c r="AA9" s="14"/>
      <c r="AB9" s="14"/>
      <c r="AC9" s="14"/>
      <c r="AD9" s="9"/>
      <c r="AE9" s="14"/>
      <c r="AF9" s="14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</row>
    <row r="10" spans="1:23" ht="11.25">
      <c r="A10" s="52">
        <v>4</v>
      </c>
      <c r="B10" s="52" t="s">
        <v>43</v>
      </c>
      <c r="C10" s="53">
        <f>385000-85000</f>
        <v>300000</v>
      </c>
      <c r="D10" s="48">
        <v>380000</v>
      </c>
      <c r="E10" s="54">
        <f t="shared" si="0"/>
        <v>680000</v>
      </c>
      <c r="F10" s="53">
        <v>265000</v>
      </c>
      <c r="G10" s="48">
        <v>380000</v>
      </c>
      <c r="H10" s="54">
        <f t="shared" si="1"/>
        <v>645000</v>
      </c>
      <c r="I10" s="48">
        <v>90000</v>
      </c>
      <c r="J10" s="48">
        <v>435000</v>
      </c>
      <c r="K10" s="51">
        <f t="shared" si="2"/>
        <v>525000</v>
      </c>
      <c r="L10" s="48">
        <v>95000</v>
      </c>
      <c r="M10" s="48">
        <v>435000</v>
      </c>
      <c r="N10" s="51">
        <f t="shared" si="3"/>
        <v>530000</v>
      </c>
      <c r="O10" s="48">
        <v>100000</v>
      </c>
      <c r="P10" s="48">
        <v>435000</v>
      </c>
      <c r="Q10" s="51">
        <f t="shared" si="4"/>
        <v>535000</v>
      </c>
      <c r="R10" s="48">
        <v>105000</v>
      </c>
      <c r="S10" s="48">
        <v>435000</v>
      </c>
      <c r="T10" s="54">
        <f t="shared" si="5"/>
        <v>540000</v>
      </c>
      <c r="U10" s="48">
        <v>0</v>
      </c>
      <c r="V10" s="48">
        <v>0</v>
      </c>
      <c r="W10" s="54">
        <f t="shared" si="6"/>
        <v>0</v>
      </c>
    </row>
    <row r="11" spans="1:23" ht="11.25">
      <c r="A11" s="52">
        <v>5</v>
      </c>
      <c r="B11" s="52" t="s">
        <v>44</v>
      </c>
      <c r="C11" s="53">
        <f>50000-50000</f>
        <v>0</v>
      </c>
      <c r="D11" s="48">
        <f>50000-50000</f>
        <v>0</v>
      </c>
      <c r="E11" s="54">
        <f t="shared" si="0"/>
        <v>0</v>
      </c>
      <c r="F11" s="53">
        <v>50000</v>
      </c>
      <c r="G11" s="48">
        <v>50000</v>
      </c>
      <c r="H11" s="54">
        <f t="shared" si="1"/>
        <v>100000</v>
      </c>
      <c r="I11" s="48">
        <v>50000</v>
      </c>
      <c r="J11" s="48">
        <v>50000</v>
      </c>
      <c r="K11" s="51">
        <f t="shared" si="2"/>
        <v>100000</v>
      </c>
      <c r="L11" s="48">
        <v>50000</v>
      </c>
      <c r="M11" s="48">
        <v>50000</v>
      </c>
      <c r="N11" s="51">
        <f t="shared" si="3"/>
        <v>100000</v>
      </c>
      <c r="O11" s="48">
        <v>50000</v>
      </c>
      <c r="P11" s="48">
        <v>50000</v>
      </c>
      <c r="Q11" s="51">
        <f t="shared" si="4"/>
        <v>100000</v>
      </c>
      <c r="R11" s="48">
        <v>50000</v>
      </c>
      <c r="S11" s="48">
        <v>50000</v>
      </c>
      <c r="T11" s="54">
        <f t="shared" si="5"/>
        <v>100000</v>
      </c>
      <c r="U11" s="48">
        <v>0</v>
      </c>
      <c r="V11" s="48">
        <v>0</v>
      </c>
      <c r="W11" s="54">
        <f t="shared" si="6"/>
        <v>0</v>
      </c>
    </row>
    <row r="12" spans="1:82" s="23" customFormat="1" ht="11.25">
      <c r="A12" s="56">
        <v>6</v>
      </c>
      <c r="B12" s="56" t="s">
        <v>45</v>
      </c>
      <c r="C12" s="57">
        <f>216000-216000</f>
        <v>0</v>
      </c>
      <c r="D12" s="58">
        <v>216000</v>
      </c>
      <c r="E12" s="59">
        <f t="shared" si="0"/>
        <v>216000</v>
      </c>
      <c r="F12" s="57">
        <f>216000-216000</f>
        <v>0</v>
      </c>
      <c r="G12" s="58">
        <v>0</v>
      </c>
      <c r="H12" s="59">
        <f t="shared" si="1"/>
        <v>0</v>
      </c>
      <c r="I12" s="58">
        <v>0</v>
      </c>
      <c r="J12" s="58">
        <v>0</v>
      </c>
      <c r="K12" s="61">
        <f t="shared" si="2"/>
        <v>0</v>
      </c>
      <c r="L12" s="58">
        <v>0</v>
      </c>
      <c r="M12" s="58">
        <v>0</v>
      </c>
      <c r="N12" s="58">
        <f t="shared" si="3"/>
        <v>0</v>
      </c>
      <c r="O12" s="60">
        <v>0</v>
      </c>
      <c r="P12" s="58">
        <v>0</v>
      </c>
      <c r="Q12" s="61">
        <f t="shared" si="4"/>
        <v>0</v>
      </c>
      <c r="R12" s="58">
        <v>0</v>
      </c>
      <c r="S12" s="58">
        <v>0</v>
      </c>
      <c r="T12" s="59">
        <f t="shared" si="5"/>
        <v>0</v>
      </c>
      <c r="U12" s="58">
        <v>0</v>
      </c>
      <c r="V12" s="58">
        <v>0</v>
      </c>
      <c r="W12" s="59">
        <f t="shared" si="6"/>
        <v>0</v>
      </c>
      <c r="X12" s="14"/>
      <c r="Y12" s="14"/>
      <c r="Z12" s="14"/>
      <c r="AA12" s="14"/>
      <c r="AB12" s="14"/>
      <c r="AC12" s="14"/>
      <c r="AD12" s="9"/>
      <c r="AE12" s="14"/>
      <c r="AF12" s="14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</row>
    <row r="13" spans="1:23" ht="11.25">
      <c r="A13" s="62">
        <v>7</v>
      </c>
      <c r="B13" s="62" t="s">
        <v>46</v>
      </c>
      <c r="C13" s="63">
        <f>106000-106000</f>
        <v>0</v>
      </c>
      <c r="D13" s="64">
        <v>0</v>
      </c>
      <c r="E13" s="65">
        <f>SUM(C13:D13)</f>
        <v>0</v>
      </c>
      <c r="F13" s="63">
        <v>106000</v>
      </c>
      <c r="G13" s="64">
        <v>0</v>
      </c>
      <c r="H13" s="65">
        <f>SUM(F13:G13)</f>
        <v>106000</v>
      </c>
      <c r="I13" s="64">
        <v>0</v>
      </c>
      <c r="J13" s="64">
        <v>0</v>
      </c>
      <c r="K13" s="66">
        <f>SUM(I13:J13)</f>
        <v>0</v>
      </c>
      <c r="L13" s="63">
        <v>0</v>
      </c>
      <c r="M13" s="64">
        <v>0</v>
      </c>
      <c r="N13" s="64">
        <f>SUM(L13:M13)</f>
        <v>0</v>
      </c>
      <c r="O13" s="63">
        <v>0</v>
      </c>
      <c r="P13" s="64">
        <v>0</v>
      </c>
      <c r="Q13" s="66">
        <f>SUM(O13:P13)</f>
        <v>0</v>
      </c>
      <c r="R13" s="63">
        <v>0</v>
      </c>
      <c r="S13" s="64">
        <v>0</v>
      </c>
      <c r="T13" s="65">
        <f>SUM(R13:S13)</f>
        <v>0</v>
      </c>
      <c r="U13" s="18">
        <v>0</v>
      </c>
      <c r="V13" s="14">
        <v>0</v>
      </c>
      <c r="W13" s="19">
        <f t="shared" si="6"/>
        <v>0</v>
      </c>
    </row>
    <row r="14" spans="1:23" ht="11.25">
      <c r="A14" s="52">
        <v>8</v>
      </c>
      <c r="B14" s="52" t="s">
        <v>47</v>
      </c>
      <c r="C14" s="63">
        <f>38000-38000</f>
        <v>0</v>
      </c>
      <c r="D14" s="48">
        <v>38000</v>
      </c>
      <c r="E14" s="54">
        <f>SUM(C14:D14)</f>
        <v>38000</v>
      </c>
      <c r="F14" s="53">
        <f>38000-38000</f>
        <v>0</v>
      </c>
      <c r="G14" s="48">
        <v>0</v>
      </c>
      <c r="H14" s="54">
        <f>SUM(F14:G14)</f>
        <v>0</v>
      </c>
      <c r="I14" s="48">
        <v>0</v>
      </c>
      <c r="J14" s="48">
        <v>0</v>
      </c>
      <c r="K14" s="51">
        <f>SUM(I14:J14)</f>
        <v>0</v>
      </c>
      <c r="L14" s="48">
        <v>0</v>
      </c>
      <c r="M14" s="48">
        <v>0</v>
      </c>
      <c r="N14" s="51">
        <f>SUM(L14:M14)</f>
        <v>0</v>
      </c>
      <c r="O14" s="48">
        <v>0</v>
      </c>
      <c r="P14" s="48">
        <v>0</v>
      </c>
      <c r="Q14" s="51">
        <f>SUM(O14:P14)</f>
        <v>0</v>
      </c>
      <c r="R14" s="48">
        <v>0</v>
      </c>
      <c r="S14" s="48">
        <v>0</v>
      </c>
      <c r="T14" s="54">
        <f>SUM(R14:S14)</f>
        <v>0</v>
      </c>
      <c r="U14" s="18">
        <v>0</v>
      </c>
      <c r="V14" s="14">
        <v>0</v>
      </c>
      <c r="W14" s="19">
        <f t="shared" si="6"/>
        <v>0</v>
      </c>
    </row>
    <row r="15" spans="2:31" ht="12" thickBot="1">
      <c r="B15" s="9" t="s">
        <v>3</v>
      </c>
      <c r="C15" s="24">
        <f aca="true" t="shared" si="7" ref="C15:W15">SUM(C7:C14)</f>
        <v>380000</v>
      </c>
      <c r="D15" s="25">
        <f t="shared" si="7"/>
        <v>2019800</v>
      </c>
      <c r="E15" s="25">
        <f t="shared" si="7"/>
        <v>2399800</v>
      </c>
      <c r="F15" s="41">
        <f t="shared" si="7"/>
        <v>742400</v>
      </c>
      <c r="G15" s="42">
        <f t="shared" si="7"/>
        <v>1071600</v>
      </c>
      <c r="H15" s="43">
        <f t="shared" si="7"/>
        <v>1814000</v>
      </c>
      <c r="I15" s="42">
        <f t="shared" si="7"/>
        <v>8733272</v>
      </c>
      <c r="J15" s="42">
        <f t="shared" si="7"/>
        <v>1171528</v>
      </c>
      <c r="K15" s="43">
        <f t="shared" si="7"/>
        <v>9904800</v>
      </c>
      <c r="L15" s="41">
        <f t="shared" si="7"/>
        <v>3795750</v>
      </c>
      <c r="M15" s="42">
        <f t="shared" si="7"/>
        <v>1220050</v>
      </c>
      <c r="N15" s="43">
        <f t="shared" si="7"/>
        <v>5015800</v>
      </c>
      <c r="O15" s="41">
        <f t="shared" si="7"/>
        <v>3308747</v>
      </c>
      <c r="P15" s="42">
        <f t="shared" si="7"/>
        <v>1272453</v>
      </c>
      <c r="Q15" s="43">
        <f t="shared" si="7"/>
        <v>4581200</v>
      </c>
      <c r="R15" s="41">
        <f t="shared" si="7"/>
        <v>322449</v>
      </c>
      <c r="S15" s="42">
        <f t="shared" si="7"/>
        <v>1329051</v>
      </c>
      <c r="T15" s="43">
        <f t="shared" si="7"/>
        <v>1651500</v>
      </c>
      <c r="U15" s="41">
        <f t="shared" si="7"/>
        <v>0</v>
      </c>
      <c r="V15" s="42">
        <f t="shared" si="7"/>
        <v>0</v>
      </c>
      <c r="W15" s="43">
        <f t="shared" si="7"/>
        <v>0</v>
      </c>
      <c r="AE15" s="24"/>
    </row>
    <row r="16" spans="2:25" ht="11.25">
      <c r="B16" s="9" t="s">
        <v>24</v>
      </c>
      <c r="F16" s="9">
        <f>F15</f>
        <v>742400</v>
      </c>
      <c r="I16" s="9">
        <f>F16+I15</f>
        <v>9475672</v>
      </c>
      <c r="K16" s="13"/>
      <c r="L16" s="9">
        <f>I16+L15</f>
        <v>13271422</v>
      </c>
      <c r="O16" s="9">
        <f>L16+O15</f>
        <v>16580169</v>
      </c>
      <c r="R16" s="26">
        <f>O16+R15</f>
        <v>16902618</v>
      </c>
      <c r="S16" s="9" t="s">
        <v>25</v>
      </c>
      <c r="X16" s="14">
        <f>F15+I15+L15+O15+R15</f>
        <v>16902618</v>
      </c>
      <c r="Y16" s="14" t="s">
        <v>8</v>
      </c>
    </row>
    <row r="17" ht="11.25">
      <c r="K17" s="14"/>
    </row>
    <row r="18" spans="2:26" ht="12" thickBo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2"/>
      <c r="Y18" s="2"/>
      <c r="Z18" s="2"/>
    </row>
    <row r="19" spans="1:26" ht="12.75">
      <c r="A19" s="67"/>
      <c r="B19" s="67"/>
      <c r="C19" s="68"/>
      <c r="D19" s="68"/>
      <c r="E19" s="69"/>
      <c r="F19" s="70" t="s">
        <v>4</v>
      </c>
      <c r="G19" s="71"/>
      <c r="H19" s="72"/>
      <c r="I19" s="71" t="s">
        <v>5</v>
      </c>
      <c r="J19" s="71"/>
      <c r="K19" s="72"/>
      <c r="L19" s="70" t="s">
        <v>6</v>
      </c>
      <c r="M19" s="71"/>
      <c r="N19" s="72"/>
      <c r="O19" s="70" t="s">
        <v>7</v>
      </c>
      <c r="P19" s="71"/>
      <c r="Q19" s="72"/>
      <c r="R19" s="93" t="s">
        <v>16</v>
      </c>
      <c r="S19" s="94"/>
      <c r="T19" s="95"/>
      <c r="U19" s="93" t="s">
        <v>19</v>
      </c>
      <c r="V19" s="94"/>
      <c r="W19" s="95"/>
      <c r="X19" s="93" t="s">
        <v>20</v>
      </c>
      <c r="Y19" s="94"/>
      <c r="Z19" s="95"/>
    </row>
    <row r="20" spans="1:26" ht="15.75" thickBot="1">
      <c r="A20" s="67"/>
      <c r="B20" s="73" t="s">
        <v>18</v>
      </c>
      <c r="C20" s="74"/>
      <c r="D20" s="74"/>
      <c r="E20" s="74"/>
      <c r="F20" s="75" t="s">
        <v>23</v>
      </c>
      <c r="G20" s="76" t="s">
        <v>2</v>
      </c>
      <c r="H20" s="77" t="s">
        <v>0</v>
      </c>
      <c r="I20" s="75" t="s">
        <v>23</v>
      </c>
      <c r="J20" s="76" t="s">
        <v>2</v>
      </c>
      <c r="K20" s="77" t="s">
        <v>0</v>
      </c>
      <c r="L20" s="75" t="s">
        <v>23</v>
      </c>
      <c r="M20" s="76" t="s">
        <v>2</v>
      </c>
      <c r="N20" s="77" t="s">
        <v>0</v>
      </c>
      <c r="O20" s="75" t="s">
        <v>23</v>
      </c>
      <c r="P20" s="76" t="s">
        <v>2</v>
      </c>
      <c r="Q20" s="77" t="s">
        <v>0</v>
      </c>
      <c r="R20" s="75" t="s">
        <v>23</v>
      </c>
      <c r="S20" s="76" t="s">
        <v>2</v>
      </c>
      <c r="T20" s="77" t="s">
        <v>0</v>
      </c>
      <c r="U20" s="75" t="s">
        <v>23</v>
      </c>
      <c r="V20" s="76" t="s">
        <v>2</v>
      </c>
      <c r="W20" s="77" t="s">
        <v>0</v>
      </c>
      <c r="X20" s="75" t="s">
        <v>23</v>
      </c>
      <c r="Y20" s="76" t="s">
        <v>2</v>
      </c>
      <c r="Z20" s="77" t="s">
        <v>0</v>
      </c>
    </row>
    <row r="21" spans="1:26" ht="11.25">
      <c r="A21" s="67"/>
      <c r="B21" s="67"/>
      <c r="C21" s="2"/>
      <c r="D21" s="2"/>
      <c r="E21" s="2"/>
      <c r="F21" s="1"/>
      <c r="G21" s="2"/>
      <c r="H21" s="3"/>
      <c r="I21" s="2"/>
      <c r="J21" s="2"/>
      <c r="K21" s="4"/>
      <c r="L21" s="2"/>
      <c r="M21" s="2"/>
      <c r="N21" s="2"/>
      <c r="O21" s="5"/>
      <c r="P21" s="2"/>
      <c r="Q21" s="4"/>
      <c r="R21" s="2"/>
      <c r="S21" s="2"/>
      <c r="T21" s="3"/>
      <c r="U21" s="1"/>
      <c r="V21" s="2"/>
      <c r="W21" s="3"/>
      <c r="X21" s="1"/>
      <c r="Y21" s="2"/>
      <c r="Z21" s="3"/>
    </row>
    <row r="22" spans="1:26" ht="11.25">
      <c r="A22" s="89" t="str">
        <f aca="true" t="shared" si="8" ref="A22:A30">A6</f>
        <v>Traffic Engineering:</v>
      </c>
      <c r="B22" s="67"/>
      <c r="C22" s="2"/>
      <c r="D22" s="2"/>
      <c r="E22" s="2"/>
      <c r="F22" s="1"/>
      <c r="G22" s="2"/>
      <c r="H22" s="3"/>
      <c r="I22" s="2"/>
      <c r="J22" s="2"/>
      <c r="K22" s="4"/>
      <c r="L22" s="2"/>
      <c r="M22" s="2"/>
      <c r="N22" s="2"/>
      <c r="O22" s="5"/>
      <c r="P22" s="2"/>
      <c r="Q22" s="4"/>
      <c r="R22" s="2"/>
      <c r="S22" s="2"/>
      <c r="T22" s="3"/>
      <c r="U22" s="1"/>
      <c r="V22" s="2"/>
      <c r="W22" s="3"/>
      <c r="X22" s="1"/>
      <c r="Y22" s="2"/>
      <c r="Z22" s="3"/>
    </row>
    <row r="23" spans="1:26" ht="11.25">
      <c r="A23" s="78">
        <f t="shared" si="8"/>
        <v>1</v>
      </c>
      <c r="B23" s="78" t="str">
        <f aca="true" t="shared" si="9" ref="B23:B30">B7</f>
        <v>Street Light Infrastructure</v>
      </c>
      <c r="C23" s="2"/>
      <c r="D23" s="2"/>
      <c r="E23" s="2"/>
      <c r="F23" s="1">
        <v>80000</v>
      </c>
      <c r="G23" s="2">
        <v>520000</v>
      </c>
      <c r="H23" s="3">
        <f aca="true" t="shared" si="10" ref="H23:H30">SUM(F23:G23)</f>
        <v>600000</v>
      </c>
      <c r="I23" s="2">
        <v>561600</v>
      </c>
      <c r="J23" s="2">
        <v>86400</v>
      </c>
      <c r="K23" s="4">
        <f aca="true" t="shared" si="11" ref="K23:K30">SUM(I23:J23)</f>
        <v>648000</v>
      </c>
      <c r="L23" s="2">
        <v>93312</v>
      </c>
      <c r="M23" s="2">
        <v>606528</v>
      </c>
      <c r="N23" s="2">
        <f aca="true" t="shared" si="12" ref="N23:N30">SUM(L23:M23)</f>
        <v>699840</v>
      </c>
      <c r="O23" s="5">
        <v>100777</v>
      </c>
      <c r="P23" s="2">
        <v>655050</v>
      </c>
      <c r="Q23" s="4">
        <f aca="true" t="shared" si="13" ref="Q23:Q30">SUM(O23:P23)</f>
        <v>755827</v>
      </c>
      <c r="R23" s="2">
        <v>108839</v>
      </c>
      <c r="S23" s="2">
        <v>707454</v>
      </c>
      <c r="T23" s="3">
        <f aca="true" t="shared" si="14" ref="T23:T30">SUM(R23:S23)</f>
        <v>816293</v>
      </c>
      <c r="U23" s="2">
        <v>117546</v>
      </c>
      <c r="V23" s="2">
        <v>764051</v>
      </c>
      <c r="W23" s="3">
        <f>SUM(U23:V23)</f>
        <v>881597</v>
      </c>
      <c r="X23" s="1">
        <v>0</v>
      </c>
      <c r="Y23" s="2">
        <v>0</v>
      </c>
      <c r="Z23" s="3">
        <f aca="true" t="shared" si="15" ref="Z23:Z30">X23+Y23</f>
        <v>0</v>
      </c>
    </row>
    <row r="24" spans="1:26" ht="11.25">
      <c r="A24" s="78">
        <f t="shared" si="8"/>
        <v>2</v>
      </c>
      <c r="B24" s="78" t="str">
        <f t="shared" si="9"/>
        <v>URD/UCD Street Lighting</v>
      </c>
      <c r="C24" s="2"/>
      <c r="D24" s="2"/>
      <c r="E24" s="2"/>
      <c r="F24" s="1"/>
      <c r="G24" s="2">
        <v>50000</v>
      </c>
      <c r="H24" s="3">
        <f t="shared" si="10"/>
        <v>50000</v>
      </c>
      <c r="I24" s="2">
        <f aca="true" t="shared" si="16" ref="I24:J30">I8</f>
        <v>0</v>
      </c>
      <c r="J24" s="2">
        <v>50000</v>
      </c>
      <c r="K24" s="4">
        <f t="shared" si="11"/>
        <v>50000</v>
      </c>
      <c r="L24" s="2">
        <f aca="true" t="shared" si="17" ref="L24:M30">+L8</f>
        <v>0</v>
      </c>
      <c r="M24" s="2">
        <v>50000</v>
      </c>
      <c r="N24" s="2">
        <f t="shared" si="12"/>
        <v>50000</v>
      </c>
      <c r="O24" s="5">
        <f aca="true" t="shared" si="18" ref="O24:P30">+O8</f>
        <v>0</v>
      </c>
      <c r="P24" s="2">
        <v>50000</v>
      </c>
      <c r="Q24" s="4">
        <f t="shared" si="13"/>
        <v>50000</v>
      </c>
      <c r="R24" s="2">
        <f aca="true" t="shared" si="19" ref="R24:R30">R8</f>
        <v>0</v>
      </c>
      <c r="S24" s="2">
        <v>50000</v>
      </c>
      <c r="T24" s="3">
        <f t="shared" si="14"/>
        <v>50000</v>
      </c>
      <c r="U24" s="2">
        <v>0</v>
      </c>
      <c r="V24" s="2">
        <v>50000</v>
      </c>
      <c r="W24" s="3">
        <f aca="true" t="shared" si="20" ref="W24:W30">SUM(U24:V24)</f>
        <v>50000</v>
      </c>
      <c r="X24" s="1">
        <v>0</v>
      </c>
      <c r="Y24" s="2">
        <v>0</v>
      </c>
      <c r="Z24" s="3">
        <f t="shared" si="15"/>
        <v>0</v>
      </c>
    </row>
    <row r="25" spans="1:26" ht="11.25">
      <c r="A25" s="81">
        <f t="shared" si="8"/>
        <v>3</v>
      </c>
      <c r="B25" s="79" t="str">
        <f t="shared" si="9"/>
        <v>Public Safety Radio System</v>
      </c>
      <c r="C25" s="6"/>
      <c r="D25" s="7"/>
      <c r="E25" s="8"/>
      <c r="F25" s="6"/>
      <c r="G25" s="7"/>
      <c r="H25" s="8"/>
      <c r="I25" s="7"/>
      <c r="J25" s="7"/>
      <c r="K25" s="80"/>
      <c r="L25" s="7"/>
      <c r="M25" s="7"/>
      <c r="N25" s="80"/>
      <c r="O25" s="7"/>
      <c r="P25" s="7"/>
      <c r="Q25" s="80"/>
      <c r="R25" s="7"/>
      <c r="S25" s="7"/>
      <c r="T25" s="8"/>
      <c r="U25" s="7">
        <v>50000</v>
      </c>
      <c r="V25" s="7">
        <v>0</v>
      </c>
      <c r="W25" s="8">
        <f t="shared" si="20"/>
        <v>50000</v>
      </c>
      <c r="X25" s="6">
        <v>0</v>
      </c>
      <c r="Y25" s="7">
        <v>0</v>
      </c>
      <c r="Z25" s="8">
        <f t="shared" si="15"/>
        <v>0</v>
      </c>
    </row>
    <row r="26" spans="1:26" ht="11.25">
      <c r="A26" s="78">
        <f t="shared" si="8"/>
        <v>4</v>
      </c>
      <c r="B26" s="78" t="str">
        <f t="shared" si="9"/>
        <v>Traffic Signal Infrastructure</v>
      </c>
      <c r="C26" s="1"/>
      <c r="D26" s="2"/>
      <c r="E26" s="3"/>
      <c r="F26" s="1">
        <f aca="true" t="shared" si="21" ref="F26:G30">F10</f>
        <v>265000</v>
      </c>
      <c r="G26" s="2">
        <v>500000</v>
      </c>
      <c r="H26" s="3">
        <f t="shared" si="10"/>
        <v>765000</v>
      </c>
      <c r="I26" s="2">
        <f t="shared" si="16"/>
        <v>90000</v>
      </c>
      <c r="J26" s="2">
        <f t="shared" si="16"/>
        <v>435000</v>
      </c>
      <c r="K26" s="4">
        <f t="shared" si="11"/>
        <v>525000</v>
      </c>
      <c r="L26" s="2">
        <f t="shared" si="17"/>
        <v>95000</v>
      </c>
      <c r="M26" s="2">
        <f t="shared" si="17"/>
        <v>435000</v>
      </c>
      <c r="N26" s="4">
        <f t="shared" si="12"/>
        <v>530000</v>
      </c>
      <c r="O26" s="2">
        <f t="shared" si="18"/>
        <v>100000</v>
      </c>
      <c r="P26" s="2">
        <f t="shared" si="18"/>
        <v>435000</v>
      </c>
      <c r="Q26" s="4">
        <f t="shared" si="13"/>
        <v>535000</v>
      </c>
      <c r="R26" s="2">
        <f t="shared" si="19"/>
        <v>105000</v>
      </c>
      <c r="S26" s="2">
        <f aca="true" t="shared" si="22" ref="S26:S30">+S10</f>
        <v>435000</v>
      </c>
      <c r="T26" s="3">
        <f t="shared" si="14"/>
        <v>540000</v>
      </c>
      <c r="U26" s="2">
        <v>110000</v>
      </c>
      <c r="V26" s="2">
        <v>435000</v>
      </c>
      <c r="W26" s="3">
        <f t="shared" si="20"/>
        <v>545000</v>
      </c>
      <c r="X26" s="1">
        <v>0</v>
      </c>
      <c r="Y26" s="2">
        <v>0</v>
      </c>
      <c r="Z26" s="3">
        <f t="shared" si="15"/>
        <v>0</v>
      </c>
    </row>
    <row r="27" spans="1:26" ht="11.25">
      <c r="A27" s="78">
        <f t="shared" si="8"/>
        <v>5</v>
      </c>
      <c r="B27" s="78" t="str">
        <f t="shared" si="9"/>
        <v>Traffic Safety Infrastructure</v>
      </c>
      <c r="C27" s="1"/>
      <c r="D27" s="2"/>
      <c r="E27" s="3"/>
      <c r="F27" s="1">
        <f t="shared" si="21"/>
        <v>50000</v>
      </c>
      <c r="G27" s="2">
        <f t="shared" si="21"/>
        <v>50000</v>
      </c>
      <c r="H27" s="3">
        <f t="shared" si="10"/>
        <v>100000</v>
      </c>
      <c r="I27" s="2">
        <f t="shared" si="16"/>
        <v>50000</v>
      </c>
      <c r="J27" s="2">
        <f t="shared" si="16"/>
        <v>50000</v>
      </c>
      <c r="K27" s="4">
        <f t="shared" si="11"/>
        <v>100000</v>
      </c>
      <c r="L27" s="2">
        <f t="shared" si="17"/>
        <v>50000</v>
      </c>
      <c r="M27" s="2">
        <f t="shared" si="17"/>
        <v>50000</v>
      </c>
      <c r="N27" s="4">
        <f t="shared" si="12"/>
        <v>100000</v>
      </c>
      <c r="O27" s="2">
        <f t="shared" si="18"/>
        <v>50000</v>
      </c>
      <c r="P27" s="2">
        <f t="shared" si="18"/>
        <v>50000</v>
      </c>
      <c r="Q27" s="4">
        <f t="shared" si="13"/>
        <v>100000</v>
      </c>
      <c r="R27" s="2">
        <f t="shared" si="19"/>
        <v>50000</v>
      </c>
      <c r="S27" s="2">
        <f t="shared" si="22"/>
        <v>50000</v>
      </c>
      <c r="T27" s="3">
        <f t="shared" si="14"/>
        <v>100000</v>
      </c>
      <c r="U27" s="2">
        <v>0</v>
      </c>
      <c r="V27" s="2">
        <v>0</v>
      </c>
      <c r="W27" s="3">
        <f t="shared" si="20"/>
        <v>0</v>
      </c>
      <c r="X27" s="1">
        <v>0</v>
      </c>
      <c r="Y27" s="2">
        <v>0</v>
      </c>
      <c r="Z27" s="3">
        <f t="shared" si="15"/>
        <v>0</v>
      </c>
    </row>
    <row r="28" spans="1:26" ht="11.25">
      <c r="A28" s="81">
        <f t="shared" si="8"/>
        <v>6</v>
      </c>
      <c r="B28" s="81" t="str">
        <f t="shared" si="9"/>
        <v>Paint Truck Replacement</v>
      </c>
      <c r="C28" s="6"/>
      <c r="D28" s="7"/>
      <c r="E28" s="8"/>
      <c r="F28" s="6">
        <f t="shared" si="21"/>
        <v>0</v>
      </c>
      <c r="G28" s="7">
        <f t="shared" si="21"/>
        <v>0</v>
      </c>
      <c r="H28" s="8">
        <f t="shared" si="10"/>
        <v>0</v>
      </c>
      <c r="I28" s="7">
        <f t="shared" si="16"/>
        <v>0</v>
      </c>
      <c r="J28" s="7">
        <f t="shared" si="16"/>
        <v>0</v>
      </c>
      <c r="K28" s="80">
        <f t="shared" si="11"/>
        <v>0</v>
      </c>
      <c r="L28" s="7">
        <f t="shared" si="17"/>
        <v>0</v>
      </c>
      <c r="M28" s="7">
        <f t="shared" si="17"/>
        <v>0</v>
      </c>
      <c r="N28" s="7">
        <f t="shared" si="12"/>
        <v>0</v>
      </c>
      <c r="O28" s="82">
        <f t="shared" si="18"/>
        <v>0</v>
      </c>
      <c r="P28" s="7">
        <f t="shared" si="18"/>
        <v>0</v>
      </c>
      <c r="Q28" s="80">
        <f t="shared" si="13"/>
        <v>0</v>
      </c>
      <c r="R28" s="7">
        <f t="shared" si="19"/>
        <v>0</v>
      </c>
      <c r="S28" s="7">
        <f t="shared" si="22"/>
        <v>0</v>
      </c>
      <c r="T28" s="8">
        <f t="shared" si="14"/>
        <v>0</v>
      </c>
      <c r="U28" s="7">
        <v>0</v>
      </c>
      <c r="V28" s="7">
        <v>0</v>
      </c>
      <c r="W28" s="8">
        <f t="shared" si="20"/>
        <v>0</v>
      </c>
      <c r="X28" s="6">
        <v>0</v>
      </c>
      <c r="Y28" s="7">
        <v>0</v>
      </c>
      <c r="Z28" s="8">
        <f t="shared" si="15"/>
        <v>0</v>
      </c>
    </row>
    <row r="29" spans="1:26" ht="11.25">
      <c r="A29" s="78">
        <f t="shared" si="8"/>
        <v>7</v>
      </c>
      <c r="B29" s="78" t="str">
        <f t="shared" si="9"/>
        <v>Small Tower Truck Replacement</v>
      </c>
      <c r="C29" s="2"/>
      <c r="D29" s="2"/>
      <c r="E29" s="2"/>
      <c r="F29" s="1">
        <v>115000</v>
      </c>
      <c r="G29" s="2">
        <f t="shared" si="21"/>
        <v>0</v>
      </c>
      <c r="H29" s="3">
        <f t="shared" si="10"/>
        <v>115000</v>
      </c>
      <c r="I29" s="2">
        <f t="shared" si="16"/>
        <v>0</v>
      </c>
      <c r="J29" s="2">
        <f t="shared" si="16"/>
        <v>0</v>
      </c>
      <c r="K29" s="4">
        <f t="shared" si="11"/>
        <v>0</v>
      </c>
      <c r="L29" s="2">
        <f t="shared" si="17"/>
        <v>0</v>
      </c>
      <c r="M29" s="2">
        <f t="shared" si="17"/>
        <v>0</v>
      </c>
      <c r="N29" s="2">
        <f t="shared" si="12"/>
        <v>0</v>
      </c>
      <c r="O29" s="5">
        <f t="shared" si="18"/>
        <v>0</v>
      </c>
      <c r="P29" s="2">
        <f t="shared" si="18"/>
        <v>0</v>
      </c>
      <c r="Q29" s="4">
        <f t="shared" si="13"/>
        <v>0</v>
      </c>
      <c r="R29" s="2">
        <f t="shared" si="19"/>
        <v>0</v>
      </c>
      <c r="S29" s="2">
        <f t="shared" si="22"/>
        <v>0</v>
      </c>
      <c r="T29" s="3">
        <f t="shared" si="14"/>
        <v>0</v>
      </c>
      <c r="U29" s="2">
        <v>0</v>
      </c>
      <c r="V29" s="2">
        <v>0</v>
      </c>
      <c r="W29" s="3">
        <f t="shared" si="20"/>
        <v>0</v>
      </c>
      <c r="X29" s="1">
        <v>0</v>
      </c>
      <c r="Y29" s="2">
        <v>0</v>
      </c>
      <c r="Z29" s="3">
        <f t="shared" si="15"/>
        <v>0</v>
      </c>
    </row>
    <row r="30" spans="1:26" ht="11.25">
      <c r="A30" s="78">
        <f t="shared" si="8"/>
        <v>8</v>
      </c>
      <c r="B30" s="78" t="str">
        <f t="shared" si="9"/>
        <v>Crash Attenuator Trailer</v>
      </c>
      <c r="C30" s="2"/>
      <c r="D30" s="2"/>
      <c r="E30" s="2"/>
      <c r="F30" s="1">
        <f t="shared" si="21"/>
        <v>0</v>
      </c>
      <c r="G30" s="2">
        <f t="shared" si="21"/>
        <v>0</v>
      </c>
      <c r="H30" s="3">
        <f t="shared" si="10"/>
        <v>0</v>
      </c>
      <c r="I30" s="2">
        <f t="shared" si="16"/>
        <v>0</v>
      </c>
      <c r="J30" s="2">
        <f t="shared" si="16"/>
        <v>0</v>
      </c>
      <c r="K30" s="4">
        <f t="shared" si="11"/>
        <v>0</v>
      </c>
      <c r="L30" s="2">
        <f t="shared" si="17"/>
        <v>0</v>
      </c>
      <c r="M30" s="2">
        <f t="shared" si="17"/>
        <v>0</v>
      </c>
      <c r="N30" s="2">
        <f t="shared" si="12"/>
        <v>0</v>
      </c>
      <c r="O30" s="5">
        <f t="shared" si="18"/>
        <v>0</v>
      </c>
      <c r="P30" s="2">
        <f t="shared" si="18"/>
        <v>0</v>
      </c>
      <c r="Q30" s="4">
        <f t="shared" si="13"/>
        <v>0</v>
      </c>
      <c r="R30" s="2">
        <f t="shared" si="19"/>
        <v>0</v>
      </c>
      <c r="S30" s="2">
        <f t="shared" si="22"/>
        <v>0</v>
      </c>
      <c r="T30" s="3">
        <f t="shared" si="14"/>
        <v>0</v>
      </c>
      <c r="U30" s="2">
        <v>0</v>
      </c>
      <c r="V30" s="2">
        <v>0</v>
      </c>
      <c r="W30" s="3">
        <f t="shared" si="20"/>
        <v>0</v>
      </c>
      <c r="X30" s="1">
        <v>0</v>
      </c>
      <c r="Y30" s="2">
        <v>0</v>
      </c>
      <c r="Z30" s="3">
        <f t="shared" si="15"/>
        <v>0</v>
      </c>
    </row>
    <row r="31" spans="1:26" ht="12" thickBot="1">
      <c r="A31" s="67"/>
      <c r="B31" s="67" t="s">
        <v>3</v>
      </c>
      <c r="C31" s="2"/>
      <c r="D31" s="2"/>
      <c r="E31" s="2"/>
      <c r="F31" s="83">
        <f aca="true" t="shared" si="23" ref="F31:Z31">SUM(F23:F30)</f>
        <v>510000</v>
      </c>
      <c r="G31" s="84">
        <f t="shared" si="23"/>
        <v>1120000</v>
      </c>
      <c r="H31" s="85">
        <f t="shared" si="23"/>
        <v>1630000</v>
      </c>
      <c r="I31" s="83">
        <f t="shared" si="23"/>
        <v>701600</v>
      </c>
      <c r="J31" s="84">
        <f t="shared" si="23"/>
        <v>621400</v>
      </c>
      <c r="K31" s="85">
        <f t="shared" si="23"/>
        <v>1323000</v>
      </c>
      <c r="L31" s="83">
        <f t="shared" si="23"/>
        <v>238312</v>
      </c>
      <c r="M31" s="84">
        <f t="shared" si="23"/>
        <v>1141528</v>
      </c>
      <c r="N31" s="85">
        <f t="shared" si="23"/>
        <v>1379840</v>
      </c>
      <c r="O31" s="83">
        <f t="shared" si="23"/>
        <v>250777</v>
      </c>
      <c r="P31" s="84">
        <f t="shared" si="23"/>
        <v>1190050</v>
      </c>
      <c r="Q31" s="85">
        <f t="shared" si="23"/>
        <v>1440827</v>
      </c>
      <c r="R31" s="83">
        <f t="shared" si="23"/>
        <v>263839</v>
      </c>
      <c r="S31" s="84">
        <f t="shared" si="23"/>
        <v>1242454</v>
      </c>
      <c r="T31" s="85">
        <f t="shared" si="23"/>
        <v>1506293</v>
      </c>
      <c r="U31" s="83">
        <f t="shared" si="23"/>
        <v>277546</v>
      </c>
      <c r="V31" s="84">
        <f t="shared" si="23"/>
        <v>1249051</v>
      </c>
      <c r="W31" s="85">
        <f t="shared" si="23"/>
        <v>1526597</v>
      </c>
      <c r="X31" s="83">
        <f t="shared" si="23"/>
        <v>0</v>
      </c>
      <c r="Y31" s="84">
        <f t="shared" si="23"/>
        <v>0</v>
      </c>
      <c r="Z31" s="85">
        <f t="shared" si="23"/>
        <v>0</v>
      </c>
    </row>
    <row r="32" spans="1:26" ht="11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2"/>
      <c r="Y32" s="2"/>
      <c r="Z32" s="2"/>
    </row>
    <row r="33" spans="1:26" ht="11.25">
      <c r="A33" s="67"/>
      <c r="B33" s="67" t="s">
        <v>36</v>
      </c>
      <c r="C33" s="67"/>
      <c r="D33" s="67"/>
      <c r="E33" s="67"/>
      <c r="F33" s="67">
        <f>F31</f>
        <v>510000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2"/>
      <c r="Y33" s="2"/>
      <c r="Z33" s="2"/>
    </row>
    <row r="34" spans="1:26" ht="11.25">
      <c r="A34" s="67"/>
      <c r="B34" s="67" t="s">
        <v>38</v>
      </c>
      <c r="C34" s="67"/>
      <c r="D34" s="67"/>
      <c r="E34" s="67"/>
      <c r="F34" s="86">
        <v>80000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2"/>
      <c r="Y34" s="2"/>
      <c r="Z34" s="2"/>
    </row>
    <row r="35" spans="1:26" ht="11.25">
      <c r="A35" s="67"/>
      <c r="B35" s="67" t="s">
        <v>37</v>
      </c>
      <c r="C35" s="67"/>
      <c r="D35" s="67"/>
      <c r="E35" s="67"/>
      <c r="F35" s="67">
        <f>SUM(F33:F34)</f>
        <v>590000</v>
      </c>
      <c r="G35" s="67"/>
      <c r="H35" s="67"/>
      <c r="I35" s="67">
        <f>F35+I31</f>
        <v>1291600</v>
      </c>
      <c r="J35" s="67"/>
      <c r="K35" s="67"/>
      <c r="L35" s="67">
        <f>I35+L31</f>
        <v>1529912</v>
      </c>
      <c r="M35" s="67"/>
      <c r="N35" s="67"/>
      <c r="O35" s="67">
        <f>L35+O31</f>
        <v>1780689</v>
      </c>
      <c r="P35" s="67"/>
      <c r="Q35" s="67"/>
      <c r="R35" s="67">
        <f>O35+R31</f>
        <v>2044528</v>
      </c>
      <c r="S35" s="67"/>
      <c r="T35" s="67"/>
      <c r="U35" s="67"/>
      <c r="V35" s="67"/>
      <c r="W35" s="67"/>
      <c r="X35" s="2">
        <f>F31+I31+L31+O31+R31+F34</f>
        <v>2044528</v>
      </c>
      <c r="Y35" s="2" t="s">
        <v>8</v>
      </c>
      <c r="Z35" s="2"/>
    </row>
    <row r="36" spans="1:26" ht="11.25">
      <c r="A36" s="67"/>
      <c r="B36" s="67" t="s">
        <v>21</v>
      </c>
      <c r="C36" s="67"/>
      <c r="D36" s="67"/>
      <c r="E36" s="67"/>
      <c r="F36" s="86">
        <f>F33-F16+F34</f>
        <v>-152400</v>
      </c>
      <c r="G36" s="67"/>
      <c r="H36" s="67"/>
      <c r="I36" s="86">
        <f>I35-I16</f>
        <v>-8184072</v>
      </c>
      <c r="J36" s="86"/>
      <c r="K36" s="86"/>
      <c r="L36" s="86">
        <f>L35-L16</f>
        <v>-11741510</v>
      </c>
      <c r="M36" s="86"/>
      <c r="N36" s="86"/>
      <c r="O36" s="86">
        <f>O35-O16</f>
        <v>-14799480</v>
      </c>
      <c r="P36" s="86"/>
      <c r="Q36" s="86"/>
      <c r="R36" s="87">
        <f>R35-R16</f>
        <v>-14858090</v>
      </c>
      <c r="S36" s="67" t="s">
        <v>21</v>
      </c>
      <c r="T36" s="67"/>
      <c r="U36" s="67"/>
      <c r="V36" s="67"/>
      <c r="W36" s="67"/>
      <c r="X36" s="2"/>
      <c r="Y36" s="2"/>
      <c r="Z36" s="2"/>
    </row>
    <row r="37" spans="1:26" ht="12" thickBo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2"/>
      <c r="Y37" s="2"/>
      <c r="Z37" s="2"/>
    </row>
    <row r="38" spans="1:26" ht="12.75">
      <c r="A38" s="67"/>
      <c r="B38" s="67"/>
      <c r="C38" s="68"/>
      <c r="D38" s="68"/>
      <c r="E38" s="69"/>
      <c r="F38" s="70" t="s">
        <v>30</v>
      </c>
      <c r="G38" s="71"/>
      <c r="H38" s="72"/>
      <c r="I38" s="71" t="s">
        <v>31</v>
      </c>
      <c r="J38" s="71"/>
      <c r="K38" s="72"/>
      <c r="L38" s="70" t="s">
        <v>32</v>
      </c>
      <c r="M38" s="71"/>
      <c r="N38" s="72"/>
      <c r="O38" s="70" t="s">
        <v>33</v>
      </c>
      <c r="P38" s="71"/>
      <c r="Q38" s="72"/>
      <c r="R38" s="93" t="s">
        <v>34</v>
      </c>
      <c r="S38" s="94"/>
      <c r="T38" s="95"/>
      <c r="U38" s="93" t="s">
        <v>35</v>
      </c>
      <c r="V38" s="94"/>
      <c r="W38" s="95"/>
      <c r="X38" s="93" t="s">
        <v>20</v>
      </c>
      <c r="Y38" s="94"/>
      <c r="Z38" s="95"/>
    </row>
    <row r="39" spans="1:26" ht="15.75" thickBot="1">
      <c r="A39" s="67"/>
      <c r="B39" s="73" t="s">
        <v>26</v>
      </c>
      <c r="C39" s="74"/>
      <c r="D39" s="74"/>
      <c r="E39" s="74"/>
      <c r="F39" s="75" t="s">
        <v>23</v>
      </c>
      <c r="G39" s="76" t="s">
        <v>2</v>
      </c>
      <c r="H39" s="77" t="s">
        <v>0</v>
      </c>
      <c r="I39" s="75" t="s">
        <v>23</v>
      </c>
      <c r="J39" s="76" t="s">
        <v>2</v>
      </c>
      <c r="K39" s="77" t="s">
        <v>0</v>
      </c>
      <c r="L39" s="75" t="s">
        <v>23</v>
      </c>
      <c r="M39" s="76" t="s">
        <v>2</v>
      </c>
      <c r="N39" s="77" t="s">
        <v>0</v>
      </c>
      <c r="O39" s="75" t="s">
        <v>23</v>
      </c>
      <c r="P39" s="76" t="s">
        <v>2</v>
      </c>
      <c r="Q39" s="77" t="s">
        <v>0</v>
      </c>
      <c r="R39" s="75" t="s">
        <v>23</v>
      </c>
      <c r="S39" s="76" t="s">
        <v>2</v>
      </c>
      <c r="T39" s="77" t="s">
        <v>0</v>
      </c>
      <c r="U39" s="75" t="s">
        <v>23</v>
      </c>
      <c r="V39" s="76" t="s">
        <v>2</v>
      </c>
      <c r="W39" s="77" t="s">
        <v>0</v>
      </c>
      <c r="X39" s="75" t="s">
        <v>23</v>
      </c>
      <c r="Y39" s="76" t="s">
        <v>2</v>
      </c>
      <c r="Z39" s="77" t="s">
        <v>0</v>
      </c>
    </row>
    <row r="40" spans="1:26" ht="11.25">
      <c r="A40" s="67"/>
      <c r="B40" s="67"/>
      <c r="C40" s="2"/>
      <c r="D40" s="2"/>
      <c r="E40" s="2"/>
      <c r="F40" s="1"/>
      <c r="G40" s="2"/>
      <c r="H40" s="3"/>
      <c r="I40" s="2"/>
      <c r="J40" s="2"/>
      <c r="K40" s="4"/>
      <c r="L40" s="2"/>
      <c r="M40" s="2"/>
      <c r="N40" s="2"/>
      <c r="O40" s="5"/>
      <c r="P40" s="2"/>
      <c r="Q40" s="4"/>
      <c r="R40" s="2"/>
      <c r="S40" s="2"/>
      <c r="T40" s="3"/>
      <c r="U40" s="1"/>
      <c r="V40" s="2"/>
      <c r="W40" s="3"/>
      <c r="X40" s="1"/>
      <c r="Y40" s="2"/>
      <c r="Z40" s="3"/>
    </row>
    <row r="41" spans="1:26" ht="11.25">
      <c r="A41" s="89" t="str">
        <f aca="true" t="shared" si="24" ref="A41:A49">A22</f>
        <v>Traffic Engineering:</v>
      </c>
      <c r="B41" s="67"/>
      <c r="C41" s="2"/>
      <c r="D41" s="2"/>
      <c r="E41" s="2"/>
      <c r="F41" s="1"/>
      <c r="G41" s="2"/>
      <c r="H41" s="3"/>
      <c r="I41" s="2"/>
      <c r="J41" s="2"/>
      <c r="K41" s="4"/>
      <c r="L41" s="2"/>
      <c r="M41" s="2"/>
      <c r="N41" s="2"/>
      <c r="O41" s="5"/>
      <c r="P41" s="2"/>
      <c r="Q41" s="4"/>
      <c r="R41" s="2"/>
      <c r="S41" s="2"/>
      <c r="T41" s="3"/>
      <c r="U41" s="1"/>
      <c r="V41" s="2"/>
      <c r="W41" s="3"/>
      <c r="X41" s="1"/>
      <c r="Y41" s="2"/>
      <c r="Z41" s="3"/>
    </row>
    <row r="42" spans="1:26" ht="11.25">
      <c r="A42" s="78">
        <f t="shared" si="24"/>
        <v>1</v>
      </c>
      <c r="B42" s="78" t="str">
        <f aca="true" t="shared" si="25" ref="B42:B49">B23</f>
        <v>Street Light Infrastructure</v>
      </c>
      <c r="C42" s="2"/>
      <c r="D42" s="2"/>
      <c r="E42" s="2"/>
      <c r="F42" s="1">
        <f aca="true" t="shared" si="26" ref="F42:G49">F23</f>
        <v>80000</v>
      </c>
      <c r="G42" s="2">
        <f t="shared" si="26"/>
        <v>520000</v>
      </c>
      <c r="H42" s="3">
        <f aca="true" t="shared" si="27" ref="H42:H49">SUM(F42:G42)</f>
        <v>600000</v>
      </c>
      <c r="I42" s="2">
        <f aca="true" t="shared" si="28" ref="I42:J49">I23</f>
        <v>561600</v>
      </c>
      <c r="J42" s="2">
        <f t="shared" si="28"/>
        <v>86400</v>
      </c>
      <c r="K42" s="4">
        <f aca="true" t="shared" si="29" ref="K42:K49">SUM(I42:J42)</f>
        <v>648000</v>
      </c>
      <c r="L42" s="2">
        <f aca="true" t="shared" si="30" ref="L42:M49">L23</f>
        <v>93312</v>
      </c>
      <c r="M42" s="2">
        <f t="shared" si="30"/>
        <v>606528</v>
      </c>
      <c r="N42" s="2">
        <f aca="true" t="shared" si="31" ref="N42:N49">SUM(L42:M42)</f>
        <v>699840</v>
      </c>
      <c r="O42" s="5">
        <f aca="true" t="shared" si="32" ref="O42:O49">O23</f>
        <v>100777</v>
      </c>
      <c r="P42" s="2">
        <f aca="true" t="shared" si="33" ref="P42:P49">+P23</f>
        <v>655050</v>
      </c>
      <c r="Q42" s="4">
        <f aca="true" t="shared" si="34" ref="Q42:Q49">SUM(O42:P42)</f>
        <v>755827</v>
      </c>
      <c r="R42" s="2">
        <f aca="true" t="shared" si="35" ref="R42:S49">R23</f>
        <v>108839</v>
      </c>
      <c r="S42" s="2">
        <f t="shared" si="35"/>
        <v>707454</v>
      </c>
      <c r="T42" s="3">
        <f aca="true" t="shared" si="36" ref="T42:T49">SUM(R42:S42)</f>
        <v>816293</v>
      </c>
      <c r="U42" s="1">
        <v>117546</v>
      </c>
      <c r="V42" s="2">
        <v>764051</v>
      </c>
      <c r="W42" s="3">
        <f aca="true" t="shared" si="37" ref="W42:W49">U42+V42</f>
        <v>881597</v>
      </c>
      <c r="X42" s="1">
        <v>0</v>
      </c>
      <c r="Y42" s="2">
        <v>0</v>
      </c>
      <c r="Z42" s="3">
        <f aca="true" t="shared" si="38" ref="Z42:Z49">X42+Y42</f>
        <v>0</v>
      </c>
    </row>
    <row r="43" spans="1:26" ht="11.25">
      <c r="A43" s="78">
        <f t="shared" si="24"/>
        <v>2</v>
      </c>
      <c r="B43" s="78" t="str">
        <f t="shared" si="25"/>
        <v>URD/UCD Street Lighting</v>
      </c>
      <c r="C43" s="2"/>
      <c r="D43" s="2"/>
      <c r="E43" s="2"/>
      <c r="F43" s="1">
        <f t="shared" si="26"/>
        <v>0</v>
      </c>
      <c r="G43" s="2">
        <f t="shared" si="26"/>
        <v>50000</v>
      </c>
      <c r="H43" s="3">
        <f t="shared" si="27"/>
        <v>50000</v>
      </c>
      <c r="I43" s="2">
        <f t="shared" si="28"/>
        <v>0</v>
      </c>
      <c r="J43" s="2">
        <f t="shared" si="28"/>
        <v>50000</v>
      </c>
      <c r="K43" s="4">
        <f t="shared" si="29"/>
        <v>50000</v>
      </c>
      <c r="L43" s="2">
        <f t="shared" si="30"/>
        <v>0</v>
      </c>
      <c r="M43" s="2">
        <f t="shared" si="30"/>
        <v>50000</v>
      </c>
      <c r="N43" s="2">
        <f t="shared" si="31"/>
        <v>50000</v>
      </c>
      <c r="O43" s="5">
        <f t="shared" si="32"/>
        <v>0</v>
      </c>
      <c r="P43" s="2">
        <f t="shared" si="33"/>
        <v>50000</v>
      </c>
      <c r="Q43" s="4">
        <f t="shared" si="34"/>
        <v>50000</v>
      </c>
      <c r="R43" s="2">
        <f t="shared" si="35"/>
        <v>0</v>
      </c>
      <c r="S43" s="2">
        <f t="shared" si="35"/>
        <v>50000</v>
      </c>
      <c r="T43" s="3">
        <f t="shared" si="36"/>
        <v>50000</v>
      </c>
      <c r="U43" s="1">
        <v>0</v>
      </c>
      <c r="V43" s="2">
        <v>50000</v>
      </c>
      <c r="W43" s="3">
        <f t="shared" si="37"/>
        <v>50000</v>
      </c>
      <c r="X43" s="1">
        <v>0</v>
      </c>
      <c r="Y43" s="2">
        <v>0</v>
      </c>
      <c r="Z43" s="3">
        <f t="shared" si="38"/>
        <v>0</v>
      </c>
    </row>
    <row r="44" spans="1:26" ht="11.25">
      <c r="A44" s="81">
        <f t="shared" si="24"/>
        <v>3</v>
      </c>
      <c r="B44" s="79" t="str">
        <f t="shared" si="25"/>
        <v>Public Safety Radio System</v>
      </c>
      <c r="C44" s="6"/>
      <c r="D44" s="7"/>
      <c r="E44" s="8"/>
      <c r="F44" s="6">
        <f t="shared" si="26"/>
        <v>0</v>
      </c>
      <c r="G44" s="7">
        <f t="shared" si="26"/>
        <v>0</v>
      </c>
      <c r="H44" s="8">
        <f t="shared" si="27"/>
        <v>0</v>
      </c>
      <c r="I44" s="7">
        <f t="shared" si="28"/>
        <v>0</v>
      </c>
      <c r="J44" s="7">
        <f t="shared" si="28"/>
        <v>0</v>
      </c>
      <c r="K44" s="80">
        <f t="shared" si="29"/>
        <v>0</v>
      </c>
      <c r="L44" s="7">
        <f t="shared" si="30"/>
        <v>0</v>
      </c>
      <c r="M44" s="7">
        <f t="shared" si="30"/>
        <v>0</v>
      </c>
      <c r="N44" s="80">
        <f t="shared" si="31"/>
        <v>0</v>
      </c>
      <c r="O44" s="7">
        <f t="shared" si="32"/>
        <v>0</v>
      </c>
      <c r="P44" s="7">
        <f t="shared" si="33"/>
        <v>0</v>
      </c>
      <c r="Q44" s="80">
        <f t="shared" si="34"/>
        <v>0</v>
      </c>
      <c r="R44" s="7">
        <f t="shared" si="35"/>
        <v>0</v>
      </c>
      <c r="S44" s="7">
        <f t="shared" si="35"/>
        <v>0</v>
      </c>
      <c r="T44" s="8">
        <f t="shared" si="36"/>
        <v>0</v>
      </c>
      <c r="U44" s="7">
        <v>50000</v>
      </c>
      <c r="V44" s="7">
        <v>0</v>
      </c>
      <c r="W44" s="8">
        <f t="shared" si="37"/>
        <v>50000</v>
      </c>
      <c r="X44" s="6">
        <v>0</v>
      </c>
      <c r="Y44" s="7">
        <v>0</v>
      </c>
      <c r="Z44" s="8">
        <f t="shared" si="38"/>
        <v>0</v>
      </c>
    </row>
    <row r="45" spans="1:26" ht="11.25">
      <c r="A45" s="78">
        <f t="shared" si="24"/>
        <v>4</v>
      </c>
      <c r="B45" s="78" t="str">
        <f t="shared" si="25"/>
        <v>Traffic Signal Infrastructure</v>
      </c>
      <c r="C45" s="2"/>
      <c r="D45" s="2"/>
      <c r="E45" s="2"/>
      <c r="F45" s="1">
        <f t="shared" si="26"/>
        <v>265000</v>
      </c>
      <c r="G45" s="2">
        <f t="shared" si="26"/>
        <v>500000</v>
      </c>
      <c r="H45" s="3">
        <f t="shared" si="27"/>
        <v>765000</v>
      </c>
      <c r="I45" s="2">
        <f t="shared" si="28"/>
        <v>90000</v>
      </c>
      <c r="J45" s="2">
        <f t="shared" si="28"/>
        <v>435000</v>
      </c>
      <c r="K45" s="4">
        <f t="shared" si="29"/>
        <v>525000</v>
      </c>
      <c r="L45" s="2">
        <f t="shared" si="30"/>
        <v>95000</v>
      </c>
      <c r="M45" s="2">
        <f t="shared" si="30"/>
        <v>435000</v>
      </c>
      <c r="N45" s="2">
        <f t="shared" si="31"/>
        <v>530000</v>
      </c>
      <c r="O45" s="5">
        <f t="shared" si="32"/>
        <v>100000</v>
      </c>
      <c r="P45" s="2">
        <f t="shared" si="33"/>
        <v>435000</v>
      </c>
      <c r="Q45" s="4">
        <f t="shared" si="34"/>
        <v>535000</v>
      </c>
      <c r="R45" s="2">
        <f t="shared" si="35"/>
        <v>105000</v>
      </c>
      <c r="S45" s="2">
        <f t="shared" si="35"/>
        <v>435000</v>
      </c>
      <c r="T45" s="3">
        <f t="shared" si="36"/>
        <v>540000</v>
      </c>
      <c r="U45" s="1">
        <v>110000</v>
      </c>
      <c r="V45" s="2">
        <v>435000</v>
      </c>
      <c r="W45" s="3">
        <f t="shared" si="37"/>
        <v>545000</v>
      </c>
      <c r="X45" s="1">
        <v>0</v>
      </c>
      <c r="Y45" s="2">
        <v>0</v>
      </c>
      <c r="Z45" s="3">
        <f t="shared" si="38"/>
        <v>0</v>
      </c>
    </row>
    <row r="46" spans="1:26" ht="11.25">
      <c r="A46" s="78">
        <f t="shared" si="24"/>
        <v>5</v>
      </c>
      <c r="B46" s="78" t="str">
        <f t="shared" si="25"/>
        <v>Traffic Safety Infrastructure</v>
      </c>
      <c r="C46" s="2"/>
      <c r="D46" s="2"/>
      <c r="E46" s="2"/>
      <c r="F46" s="1">
        <f t="shared" si="26"/>
        <v>50000</v>
      </c>
      <c r="G46" s="2">
        <f t="shared" si="26"/>
        <v>50000</v>
      </c>
      <c r="H46" s="3">
        <f t="shared" si="27"/>
        <v>100000</v>
      </c>
      <c r="I46" s="2">
        <f t="shared" si="28"/>
        <v>50000</v>
      </c>
      <c r="J46" s="2">
        <f t="shared" si="28"/>
        <v>50000</v>
      </c>
      <c r="K46" s="4">
        <f t="shared" si="29"/>
        <v>100000</v>
      </c>
      <c r="L46" s="2">
        <f t="shared" si="30"/>
        <v>50000</v>
      </c>
      <c r="M46" s="2">
        <f t="shared" si="30"/>
        <v>50000</v>
      </c>
      <c r="N46" s="2">
        <f t="shared" si="31"/>
        <v>100000</v>
      </c>
      <c r="O46" s="5">
        <f t="shared" si="32"/>
        <v>50000</v>
      </c>
      <c r="P46" s="2">
        <f t="shared" si="33"/>
        <v>50000</v>
      </c>
      <c r="Q46" s="4">
        <f t="shared" si="34"/>
        <v>100000</v>
      </c>
      <c r="R46" s="2">
        <f t="shared" si="35"/>
        <v>50000</v>
      </c>
      <c r="S46" s="2">
        <f t="shared" si="35"/>
        <v>50000</v>
      </c>
      <c r="T46" s="3">
        <f t="shared" si="36"/>
        <v>100000</v>
      </c>
      <c r="U46" s="2">
        <v>50000</v>
      </c>
      <c r="V46" s="2">
        <v>50000</v>
      </c>
      <c r="W46" s="3">
        <f t="shared" si="37"/>
        <v>100000</v>
      </c>
      <c r="X46" s="1">
        <v>0</v>
      </c>
      <c r="Y46" s="2">
        <v>0</v>
      </c>
      <c r="Z46" s="3">
        <f t="shared" si="38"/>
        <v>0</v>
      </c>
    </row>
    <row r="47" spans="1:26" ht="11.25">
      <c r="A47" s="81">
        <f t="shared" si="24"/>
        <v>6</v>
      </c>
      <c r="B47" s="79" t="str">
        <f t="shared" si="25"/>
        <v>Paint Truck Replacement</v>
      </c>
      <c r="C47" s="6"/>
      <c r="D47" s="7"/>
      <c r="E47" s="8"/>
      <c r="F47" s="6">
        <f t="shared" si="26"/>
        <v>0</v>
      </c>
      <c r="G47" s="7">
        <f t="shared" si="26"/>
        <v>0</v>
      </c>
      <c r="H47" s="8">
        <f t="shared" si="27"/>
        <v>0</v>
      </c>
      <c r="I47" s="7">
        <f t="shared" si="28"/>
        <v>0</v>
      </c>
      <c r="J47" s="7">
        <f t="shared" si="28"/>
        <v>0</v>
      </c>
      <c r="K47" s="80">
        <f t="shared" si="29"/>
        <v>0</v>
      </c>
      <c r="L47" s="7">
        <f t="shared" si="30"/>
        <v>0</v>
      </c>
      <c r="M47" s="7">
        <f t="shared" si="30"/>
        <v>0</v>
      </c>
      <c r="N47" s="80">
        <f t="shared" si="31"/>
        <v>0</v>
      </c>
      <c r="O47" s="7">
        <f t="shared" si="32"/>
        <v>0</v>
      </c>
      <c r="P47" s="7">
        <f t="shared" si="33"/>
        <v>0</v>
      </c>
      <c r="Q47" s="80">
        <f t="shared" si="34"/>
        <v>0</v>
      </c>
      <c r="R47" s="7">
        <f t="shared" si="35"/>
        <v>0</v>
      </c>
      <c r="S47" s="7">
        <f t="shared" si="35"/>
        <v>0</v>
      </c>
      <c r="T47" s="8">
        <f t="shared" si="36"/>
        <v>0</v>
      </c>
      <c r="U47" s="7">
        <v>0</v>
      </c>
      <c r="V47" s="7">
        <v>0</v>
      </c>
      <c r="W47" s="8">
        <f t="shared" si="37"/>
        <v>0</v>
      </c>
      <c r="X47" s="6">
        <v>0</v>
      </c>
      <c r="Y47" s="7">
        <v>0</v>
      </c>
      <c r="Z47" s="8">
        <f t="shared" si="38"/>
        <v>0</v>
      </c>
    </row>
    <row r="48" spans="1:26" ht="11.25">
      <c r="A48" s="78">
        <f t="shared" si="24"/>
        <v>7</v>
      </c>
      <c r="B48" s="78" t="str">
        <f t="shared" si="25"/>
        <v>Small Tower Truck Replacement</v>
      </c>
      <c r="C48" s="2"/>
      <c r="D48" s="2"/>
      <c r="E48" s="2"/>
      <c r="F48" s="1">
        <f t="shared" si="26"/>
        <v>115000</v>
      </c>
      <c r="G48" s="2">
        <f t="shared" si="26"/>
        <v>0</v>
      </c>
      <c r="H48" s="3">
        <f t="shared" si="27"/>
        <v>115000</v>
      </c>
      <c r="I48" s="2">
        <f t="shared" si="28"/>
        <v>0</v>
      </c>
      <c r="J48" s="2">
        <f t="shared" si="28"/>
        <v>0</v>
      </c>
      <c r="K48" s="4">
        <f t="shared" si="29"/>
        <v>0</v>
      </c>
      <c r="L48" s="2">
        <f t="shared" si="30"/>
        <v>0</v>
      </c>
      <c r="M48" s="2">
        <f t="shared" si="30"/>
        <v>0</v>
      </c>
      <c r="N48" s="2">
        <f t="shared" si="31"/>
        <v>0</v>
      </c>
      <c r="O48" s="5">
        <f t="shared" si="32"/>
        <v>0</v>
      </c>
      <c r="P48" s="2">
        <f t="shared" si="33"/>
        <v>0</v>
      </c>
      <c r="Q48" s="4">
        <f t="shared" si="34"/>
        <v>0</v>
      </c>
      <c r="R48" s="2">
        <f t="shared" si="35"/>
        <v>0</v>
      </c>
      <c r="S48" s="2">
        <f t="shared" si="35"/>
        <v>0</v>
      </c>
      <c r="T48" s="3">
        <f t="shared" si="36"/>
        <v>0</v>
      </c>
      <c r="U48" s="1">
        <v>0</v>
      </c>
      <c r="V48" s="2">
        <v>0</v>
      </c>
      <c r="W48" s="3">
        <f t="shared" si="37"/>
        <v>0</v>
      </c>
      <c r="X48" s="1">
        <v>0</v>
      </c>
      <c r="Y48" s="2">
        <v>0</v>
      </c>
      <c r="Z48" s="3">
        <f t="shared" si="38"/>
        <v>0</v>
      </c>
    </row>
    <row r="49" spans="1:26" ht="11.25">
      <c r="A49" s="78">
        <f t="shared" si="24"/>
        <v>8</v>
      </c>
      <c r="B49" s="78" t="str">
        <f t="shared" si="25"/>
        <v>Crash Attenuator Trailer</v>
      </c>
      <c r="C49" s="2"/>
      <c r="D49" s="2"/>
      <c r="E49" s="2"/>
      <c r="F49" s="1">
        <f t="shared" si="26"/>
        <v>0</v>
      </c>
      <c r="G49" s="2">
        <f t="shared" si="26"/>
        <v>0</v>
      </c>
      <c r="H49" s="3">
        <f t="shared" si="27"/>
        <v>0</v>
      </c>
      <c r="I49" s="2">
        <f t="shared" si="28"/>
        <v>0</v>
      </c>
      <c r="J49" s="2">
        <f t="shared" si="28"/>
        <v>0</v>
      </c>
      <c r="K49" s="4">
        <f t="shared" si="29"/>
        <v>0</v>
      </c>
      <c r="L49" s="2">
        <f t="shared" si="30"/>
        <v>0</v>
      </c>
      <c r="M49" s="2">
        <f t="shared" si="30"/>
        <v>0</v>
      </c>
      <c r="N49" s="2">
        <f t="shared" si="31"/>
        <v>0</v>
      </c>
      <c r="O49" s="5">
        <f t="shared" si="32"/>
        <v>0</v>
      </c>
      <c r="P49" s="2">
        <f t="shared" si="33"/>
        <v>0</v>
      </c>
      <c r="Q49" s="4">
        <f t="shared" si="34"/>
        <v>0</v>
      </c>
      <c r="R49" s="2">
        <f t="shared" si="35"/>
        <v>0</v>
      </c>
      <c r="S49" s="2">
        <f t="shared" si="35"/>
        <v>0</v>
      </c>
      <c r="T49" s="3">
        <f t="shared" si="36"/>
        <v>0</v>
      </c>
      <c r="U49" s="1">
        <v>0</v>
      </c>
      <c r="V49" s="2">
        <v>0</v>
      </c>
      <c r="W49" s="3">
        <f t="shared" si="37"/>
        <v>0</v>
      </c>
      <c r="X49" s="1">
        <v>0</v>
      </c>
      <c r="Y49" s="2">
        <v>0</v>
      </c>
      <c r="Z49" s="3">
        <f t="shared" si="38"/>
        <v>0</v>
      </c>
    </row>
    <row r="50" spans="1:26" ht="12" thickBot="1">
      <c r="A50" s="67"/>
      <c r="B50" s="67" t="s">
        <v>3</v>
      </c>
      <c r="C50" s="2"/>
      <c r="D50" s="2"/>
      <c r="E50" s="2"/>
      <c r="F50" s="83">
        <f aca="true" t="shared" si="39" ref="F50:Z50">SUM(F42:F49)</f>
        <v>510000</v>
      </c>
      <c r="G50" s="84">
        <f t="shared" si="39"/>
        <v>1120000</v>
      </c>
      <c r="H50" s="85">
        <f t="shared" si="39"/>
        <v>1630000</v>
      </c>
      <c r="I50" s="83">
        <f t="shared" si="39"/>
        <v>701600</v>
      </c>
      <c r="J50" s="84">
        <f t="shared" si="39"/>
        <v>621400</v>
      </c>
      <c r="K50" s="85">
        <f t="shared" si="39"/>
        <v>1323000</v>
      </c>
      <c r="L50" s="83">
        <f t="shared" si="39"/>
        <v>238312</v>
      </c>
      <c r="M50" s="84">
        <f t="shared" si="39"/>
        <v>1141528</v>
      </c>
      <c r="N50" s="85">
        <f t="shared" si="39"/>
        <v>1379840</v>
      </c>
      <c r="O50" s="83">
        <f t="shared" si="39"/>
        <v>250777</v>
      </c>
      <c r="P50" s="84">
        <f t="shared" si="39"/>
        <v>1190050</v>
      </c>
      <c r="Q50" s="85">
        <f t="shared" si="39"/>
        <v>1440827</v>
      </c>
      <c r="R50" s="83">
        <f t="shared" si="39"/>
        <v>263839</v>
      </c>
      <c r="S50" s="84">
        <f t="shared" si="39"/>
        <v>1242454</v>
      </c>
      <c r="T50" s="85">
        <f t="shared" si="39"/>
        <v>1506293</v>
      </c>
      <c r="U50" s="83">
        <f t="shared" si="39"/>
        <v>327546</v>
      </c>
      <c r="V50" s="84">
        <f t="shared" si="39"/>
        <v>1299051</v>
      </c>
      <c r="W50" s="85">
        <f t="shared" si="39"/>
        <v>1626597</v>
      </c>
      <c r="X50" s="83">
        <f t="shared" si="39"/>
        <v>0</v>
      </c>
      <c r="Y50" s="84">
        <f t="shared" si="39"/>
        <v>0</v>
      </c>
      <c r="Z50" s="85">
        <f t="shared" si="39"/>
        <v>0</v>
      </c>
    </row>
    <row r="51" spans="1:26" ht="11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2"/>
      <c r="Y51" s="2"/>
      <c r="Z51" s="2"/>
    </row>
    <row r="52" spans="1:26" ht="11.25">
      <c r="A52" s="67"/>
      <c r="B52" s="67" t="s">
        <v>27</v>
      </c>
      <c r="C52" s="67"/>
      <c r="D52" s="67"/>
      <c r="E52" s="67"/>
      <c r="F52" s="67">
        <f>F15*0.9</f>
        <v>668160</v>
      </c>
      <c r="G52" s="67"/>
      <c r="H52" s="67"/>
      <c r="I52" s="67">
        <f>I15*0.9</f>
        <v>7859944.8</v>
      </c>
      <c r="J52" s="67"/>
      <c r="K52" s="67"/>
      <c r="L52" s="67">
        <f>L15*0.9</f>
        <v>3416175</v>
      </c>
      <c r="M52" s="67"/>
      <c r="N52" s="67"/>
      <c r="O52" s="67">
        <f>O15*0.9</f>
        <v>2977872.3000000003</v>
      </c>
      <c r="P52" s="67"/>
      <c r="Q52" s="67"/>
      <c r="R52" s="67">
        <f>R15*0.9</f>
        <v>290204.10000000003</v>
      </c>
      <c r="S52" s="67"/>
      <c r="T52" s="67"/>
      <c r="U52" s="67"/>
      <c r="V52" s="67"/>
      <c r="W52" s="67"/>
      <c r="X52" s="2"/>
      <c r="Y52" s="2"/>
      <c r="Z52" s="2"/>
    </row>
    <row r="53" spans="1:26" ht="11.25">
      <c r="A53" s="67"/>
      <c r="B53" s="67" t="s">
        <v>38</v>
      </c>
      <c r="C53" s="67"/>
      <c r="D53" s="67"/>
      <c r="E53" s="67"/>
      <c r="F53" s="86">
        <v>80000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2"/>
    </row>
    <row r="54" spans="1:26" ht="11.25">
      <c r="A54" s="67"/>
      <c r="B54" s="67" t="s">
        <v>28</v>
      </c>
      <c r="C54" s="67"/>
      <c r="D54" s="67"/>
      <c r="E54" s="67"/>
      <c r="F54" s="86">
        <f>F50-F52+F53</f>
        <v>-78160</v>
      </c>
      <c r="G54" s="86"/>
      <c r="H54" s="86"/>
      <c r="I54" s="86">
        <f>I50-I52</f>
        <v>-7158344.8</v>
      </c>
      <c r="J54" s="86"/>
      <c r="K54" s="86"/>
      <c r="L54" s="86">
        <f>L50-L52</f>
        <v>-3177863</v>
      </c>
      <c r="M54" s="86"/>
      <c r="N54" s="86"/>
      <c r="O54" s="86">
        <f>O50-O52</f>
        <v>-2727095.3000000003</v>
      </c>
      <c r="P54" s="86"/>
      <c r="Q54" s="86"/>
      <c r="R54" s="86">
        <f>R50-R52</f>
        <v>-26365.100000000035</v>
      </c>
      <c r="S54" s="67"/>
      <c r="T54" s="67"/>
      <c r="U54" s="67"/>
      <c r="V54" s="67"/>
      <c r="W54" s="67"/>
      <c r="X54" s="2">
        <f>-R16*0.9+F50+I50+L50+O50+R50+F53</f>
        <v>-13167828.200000001</v>
      </c>
      <c r="Y54" s="2" t="s">
        <v>8</v>
      </c>
      <c r="Z54" s="2"/>
    </row>
    <row r="55" spans="1:26" ht="11.25">
      <c r="A55" s="67"/>
      <c r="B55" s="67" t="s">
        <v>29</v>
      </c>
      <c r="C55" s="67"/>
      <c r="D55" s="67"/>
      <c r="E55" s="67"/>
      <c r="F55" s="86">
        <f>F54</f>
        <v>-78160</v>
      </c>
      <c r="G55" s="86"/>
      <c r="H55" s="86"/>
      <c r="I55" s="86">
        <f>F55+I54</f>
        <v>-7236504.8</v>
      </c>
      <c r="J55" s="86"/>
      <c r="K55" s="86"/>
      <c r="L55" s="86">
        <f>I55+L54</f>
        <v>-10414367.8</v>
      </c>
      <c r="M55" s="86"/>
      <c r="N55" s="86"/>
      <c r="O55" s="86">
        <f>L55+O54</f>
        <v>-13141463.100000001</v>
      </c>
      <c r="P55" s="86"/>
      <c r="Q55" s="86"/>
      <c r="R55" s="88">
        <f>O55+R54</f>
        <v>-13167828.200000001</v>
      </c>
      <c r="S55" s="67" t="s">
        <v>21</v>
      </c>
      <c r="T55" s="67"/>
      <c r="U55" s="67"/>
      <c r="V55" s="67"/>
      <c r="W55" s="67"/>
      <c r="X55" s="2">
        <f>R16*0.1</f>
        <v>1690261.8</v>
      </c>
      <c r="Y55" s="2" t="s">
        <v>8</v>
      </c>
      <c r="Z55" s="2"/>
    </row>
  </sheetData>
  <sheetProtection password="CCDE" sheet="1" insertRows="0"/>
  <mergeCells count="8">
    <mergeCell ref="R3:T3"/>
    <mergeCell ref="U3:W3"/>
    <mergeCell ref="R38:T38"/>
    <mergeCell ref="U38:W38"/>
    <mergeCell ref="X38:Z38"/>
    <mergeCell ref="R19:T19"/>
    <mergeCell ref="U19:W19"/>
    <mergeCell ref="X19:Z19"/>
  </mergeCells>
  <printOptions horizontalCentered="1"/>
  <pageMargins left="0.25" right="0.25" top="0.3" bottom="0.3" header="0.3" footer="0.05"/>
  <pageSetup horizontalDpi="600" verticalDpi="600" orientation="landscape" paperSize="5" scale="80" r:id="rId1"/>
  <headerFooter alignWithMargins="0">
    <oddFooter>&amp;L
&amp;CPage &amp;P of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cmdrb</cp:lastModifiedBy>
  <cp:lastPrinted>2013-06-17T15:17:50Z</cp:lastPrinted>
  <dcterms:created xsi:type="dcterms:W3CDTF">1999-07-07T18:23:48Z</dcterms:created>
  <dcterms:modified xsi:type="dcterms:W3CDTF">2013-06-19T13:37:34Z</dcterms:modified>
  <cp:category/>
  <cp:version/>
  <cp:contentType/>
  <cp:contentStatus/>
</cp:coreProperties>
</file>