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Water Utility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'Water Utility'!$A$1:$Z$126</definedName>
    <definedName name="_xlnm.Print_Titles" localSheetId="0">'Water Utility'!$A:$B</definedName>
  </definedNames>
  <calcPr fullCalcOnLoad="1"/>
</workbook>
</file>

<file path=xl/sharedStrings.xml><?xml version="1.0" encoding="utf-8"?>
<sst xmlns="http://schemas.openxmlformats.org/spreadsheetml/2006/main" count="138" uniqueCount="71">
  <si>
    <t>Total</t>
  </si>
  <si>
    <t>G.O.</t>
  </si>
  <si>
    <t>Other</t>
  </si>
  <si>
    <t xml:space="preserve">  Subtotal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</si>
  <si>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</si>
  <si>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</si>
  <si>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</si>
  <si>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</si>
  <si>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</si>
  <si>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</si>
  <si>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</si>
  <si>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</si>
  <si>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</si>
  <si>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</si>
  <si>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</si>
  <si>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</si>
  <si>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</si>
  <si>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</si>
  <si>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</si>
  <si>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</si>
  <si>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</si>
  <si>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</si>
  <si>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</si>
  <si>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</si>
  <si>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</si>
  <si>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</si>
  <si>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</si>
  <si>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</si>
  <si>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</si>
  <si>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</si>
  <si>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</si>
  <si>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</si>
  <si>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</si>
  <si>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</si>
  <si>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</si>
  <si>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</si>
  <si>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</si>
  <si>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</si>
  <si>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</si>
  <si>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Water Utility:</t>
  </si>
  <si>
    <t>Meter Program</t>
  </si>
  <si>
    <t>Water Mains - Replacements</t>
  </si>
  <si>
    <t>Water Mains - New</t>
  </si>
  <si>
    <t>SCADA System</t>
  </si>
  <si>
    <t>Zone 4 Fire Flow Supply Augmentation</t>
  </si>
  <si>
    <t>Arbor Hills Supp. Fire Flow Supply</t>
  </si>
  <si>
    <t>East Side Well 15 VOC Mitigation</t>
  </si>
  <si>
    <t>East Side Well 8 Fe&amp;Mn Mitigation</t>
  </si>
  <si>
    <t>East Side Well 7 Fe&amp;Mn Filtration</t>
  </si>
  <si>
    <t>East Side Replacement Well</t>
  </si>
  <si>
    <t>Pressure Zone 9 Storage</t>
  </si>
  <si>
    <t>Pressure Zones 7 &amp; 8 Supp. Supply</t>
  </si>
  <si>
    <t>Pump Station 220  - Raymond Rd.</t>
  </si>
  <si>
    <t>Lakeview Reservoir - Reconstruction</t>
  </si>
  <si>
    <t>Booster Pump Station 114</t>
  </si>
  <si>
    <t>Northeast Side Supplemental Supply</t>
  </si>
  <si>
    <t>Security Upgrades</t>
  </si>
  <si>
    <t>System Wide Miscellaneous Projects</t>
  </si>
  <si>
    <t>Paterson Street Building Remodel</t>
  </si>
  <si>
    <t>Advanced Metering / Project H2O</t>
  </si>
  <si>
    <t>Booster Station 106 - Rebuild</t>
  </si>
  <si>
    <t>Zone 11 - Blackhawk Elevated Storage</t>
  </si>
  <si>
    <t>Misc. Pump Station/PRV/Facility Projects</t>
  </si>
  <si>
    <t>Booster Pump Station 129 Reconstruct</t>
  </si>
  <si>
    <t>Iron &amp; Manganese Filter at Well 19</t>
  </si>
  <si>
    <t>Iron &amp; Manganese Filter at Well 30</t>
  </si>
  <si>
    <t>Near West Side Water Supply Project</t>
  </si>
  <si>
    <t>Well 29 Filter Capacity Expansion</t>
  </si>
  <si>
    <t>Well 12 Conversion to a Two Zone Well</t>
  </si>
  <si>
    <t>Booster Pump Station 109</t>
  </si>
  <si>
    <t>Zone 10 Far West Elevated Reservoir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</si>
</sst>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.0%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0" fillId="0" borderId="10" xfId="57" applyNumberFormat="1" applyFill="1" applyBorder="1" applyProtection="1">
      <alignment/>
      <protection locked="0"/>
    </xf>
    <xf numFmtId="3" fontId="0" fillId="0" borderId="0" xfId="57" applyNumberFormat="1" applyFill="1" applyBorder="1" applyProtection="1">
      <alignment/>
      <protection locked="0"/>
    </xf>
    <xf numFmtId="3" fontId="0" fillId="0" borderId="11" xfId="57" applyNumberFormat="1" applyFill="1" applyBorder="1" applyProtection="1">
      <alignment/>
      <protection locked="0"/>
    </xf>
    <xf numFmtId="3" fontId="0" fillId="0" borderId="12" xfId="57" applyNumberFormat="1" applyFill="1" applyBorder="1" applyProtection="1">
      <alignment/>
      <protection locked="0"/>
    </xf>
    <xf numFmtId="3" fontId="0" fillId="0" borderId="13" xfId="57" applyNumberFormat="1" applyFill="1" applyBorder="1" applyProtection="1">
      <alignment/>
      <protection locked="0"/>
    </xf>
    <xf numFmtId="3" fontId="0" fillId="0" borderId="0" xfId="57" applyNumberFormat="1" applyFill="1" applyProtection="1">
      <alignment/>
      <protection/>
    </xf>
    <xf numFmtId="3" fontId="1" fillId="0" borderId="0" xfId="57" applyNumberFormat="1" applyFont="1" applyFill="1" applyProtection="1">
      <alignment/>
      <protection/>
    </xf>
    <xf numFmtId="3" fontId="0" fillId="0" borderId="14" xfId="57" applyNumberFormat="1" applyFill="1" applyBorder="1" applyProtection="1">
      <alignment/>
      <protection/>
    </xf>
    <xf numFmtId="3" fontId="0" fillId="0" borderId="0" xfId="57" applyNumberFormat="1" applyFill="1" applyBorder="1" applyProtection="1">
      <alignment/>
      <protection/>
    </xf>
    <xf numFmtId="3" fontId="0" fillId="0" borderId="10" xfId="57" applyNumberFormat="1" applyFill="1" applyBorder="1" applyProtection="1">
      <alignment/>
      <protection/>
    </xf>
    <xf numFmtId="3" fontId="0" fillId="0" borderId="11" xfId="57" applyNumberFormat="1" applyFill="1" applyBorder="1" applyProtection="1">
      <alignment/>
      <protection/>
    </xf>
    <xf numFmtId="3" fontId="0" fillId="0" borderId="12" xfId="57" applyNumberFormat="1" applyFill="1" applyBorder="1" applyProtection="1">
      <alignment/>
      <protection/>
    </xf>
    <xf numFmtId="3" fontId="0" fillId="0" borderId="13" xfId="57" applyNumberFormat="1" applyFill="1" applyBorder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33" borderId="0" xfId="57" applyNumberFormat="1" applyFill="1" applyProtection="1">
      <alignment/>
      <protection/>
    </xf>
    <xf numFmtId="3" fontId="0" fillId="0" borderId="15" xfId="57" applyNumberFormat="1" applyFill="1" applyBorder="1" applyProtection="1">
      <alignment/>
      <protection/>
    </xf>
    <xf numFmtId="3" fontId="0" fillId="0" borderId="16" xfId="57" applyNumberFormat="1" applyFill="1" applyBorder="1" applyProtection="1">
      <alignment/>
      <protection/>
    </xf>
    <xf numFmtId="3" fontId="0" fillId="9" borderId="17" xfId="57" applyNumberFormat="1" applyFill="1" applyBorder="1" applyProtection="1">
      <alignment/>
      <protection/>
    </xf>
    <xf numFmtId="3" fontId="0" fillId="0" borderId="18" xfId="57" applyNumberFormat="1" applyFill="1" applyBorder="1" applyProtection="1">
      <alignment/>
      <protection/>
    </xf>
    <xf numFmtId="3" fontId="0" fillId="0" borderId="19" xfId="57" applyNumberFormat="1" applyFill="1" applyBorder="1" applyProtection="1">
      <alignment/>
      <protection/>
    </xf>
    <xf numFmtId="3" fontId="0" fillId="0" borderId="20" xfId="57" applyNumberFormat="1" applyFill="1" applyBorder="1" applyProtection="1">
      <alignment/>
      <protection/>
    </xf>
    <xf numFmtId="3" fontId="0" fillId="0" borderId="21" xfId="57" applyNumberFormat="1" applyFill="1" applyBorder="1" applyProtection="1">
      <alignment/>
      <protection/>
    </xf>
    <xf numFmtId="3" fontId="0" fillId="0" borderId="22" xfId="57" applyNumberFormat="1" applyFill="1" applyBorder="1" applyProtection="1">
      <alignment/>
      <protection/>
    </xf>
    <xf numFmtId="3" fontId="0" fillId="0" borderId="23" xfId="57" applyNumberFormat="1" applyFill="1" applyBorder="1" applyProtection="1">
      <alignment/>
      <protection/>
    </xf>
    <xf numFmtId="3" fontId="0" fillId="0" borderId="0" xfId="57" applyNumberFormat="1" applyFill="1" applyAlignment="1" applyProtection="1">
      <alignment horizontal="centerContinuous"/>
      <protection locked="0"/>
    </xf>
    <xf numFmtId="3" fontId="6" fillId="0" borderId="0" xfId="57" applyNumberFormat="1" applyFont="1" applyFill="1" applyAlignment="1" applyProtection="1">
      <alignment/>
      <protection locked="0"/>
    </xf>
    <xf numFmtId="0" fontId="0" fillId="0" borderId="0" xfId="57" applyAlignment="1" applyProtection="1">
      <alignment/>
      <protection locked="0"/>
    </xf>
    <xf numFmtId="3" fontId="0" fillId="0" borderId="0" xfId="57" applyNumberFormat="1" applyFill="1" applyAlignment="1" applyProtection="1">
      <alignment horizontal="center"/>
      <protection locked="0"/>
    </xf>
    <xf numFmtId="3" fontId="0" fillId="0" borderId="0" xfId="57" applyNumberFormat="1" applyFill="1" applyAlignment="1" applyProtection="1">
      <alignment horizontal="left"/>
      <protection locked="0"/>
    </xf>
    <xf numFmtId="3" fontId="7" fillId="0" borderId="0" xfId="57" applyNumberFormat="1" applyFont="1" applyFill="1" applyAlignment="1" applyProtection="1">
      <alignment horizontal="left"/>
      <protection locked="0"/>
    </xf>
    <xf numFmtId="3" fontId="0" fillId="0" borderId="0" xfId="57" applyNumberFormat="1" applyFill="1" applyBorder="1" applyAlignment="1" applyProtection="1">
      <alignment horizontal="centerContinuous"/>
      <protection locked="0"/>
    </xf>
    <xf numFmtId="3" fontId="0" fillId="0" borderId="0" xfId="57" applyNumberFormat="1" applyFill="1" applyProtection="1">
      <alignment/>
      <protection locked="0"/>
    </xf>
    <xf numFmtId="3" fontId="1" fillId="0" borderId="0" xfId="57" applyNumberFormat="1" applyFont="1" applyFill="1" applyAlignment="1" applyProtection="1">
      <alignment horizontal="centerContinuous"/>
      <protection locked="0"/>
    </xf>
    <xf numFmtId="3" fontId="4" fillId="0" borderId="0" xfId="57" applyNumberFormat="1" applyFont="1" applyFill="1" applyAlignment="1" applyProtection="1">
      <alignment/>
      <protection locked="0"/>
    </xf>
    <xf numFmtId="3" fontId="0" fillId="0" borderId="0" xfId="57" applyNumberFormat="1" applyFont="1" applyFill="1" applyBorder="1" applyAlignment="1" applyProtection="1">
      <alignment horizontal="centerContinuous"/>
      <protection locked="0"/>
    </xf>
    <xf numFmtId="3" fontId="1" fillId="0" borderId="0" xfId="57" applyNumberFormat="1" applyFont="1" applyFill="1" applyBorder="1" applyAlignment="1" applyProtection="1">
      <alignment horizontal="centerContinuous"/>
      <protection locked="0"/>
    </xf>
    <xf numFmtId="3" fontId="10" fillId="0" borderId="0" xfId="57" applyNumberFormat="1" applyFont="1" applyFill="1" applyProtection="1">
      <alignment/>
      <protection locked="0"/>
    </xf>
    <xf numFmtId="3" fontId="4" fillId="0" borderId="21" xfId="57" applyNumberFormat="1" applyFont="1" applyFill="1" applyBorder="1" applyAlignment="1" applyProtection="1">
      <alignment horizontal="centerContinuous"/>
      <protection locked="0"/>
    </xf>
    <xf numFmtId="3" fontId="4" fillId="0" borderId="22" xfId="57" applyNumberFormat="1" applyFont="1" applyFill="1" applyBorder="1" applyAlignment="1" applyProtection="1">
      <alignment horizontal="centerContinuous"/>
      <protection locked="0"/>
    </xf>
    <xf numFmtId="3" fontId="1" fillId="0" borderId="22" xfId="57" applyNumberFormat="1" applyFont="1" applyFill="1" applyBorder="1" applyAlignment="1" applyProtection="1">
      <alignment horizontal="centerContinuous"/>
      <protection locked="0"/>
    </xf>
    <xf numFmtId="3" fontId="1" fillId="0" borderId="23" xfId="57" applyNumberFormat="1" applyFont="1" applyFill="1" applyBorder="1" applyAlignment="1" applyProtection="1">
      <alignment horizontal="centerContinuous"/>
      <protection locked="0"/>
    </xf>
    <xf numFmtId="3" fontId="0" fillId="0" borderId="0" xfId="57" applyNumberFormat="1" applyFill="1" applyBorder="1" applyAlignment="1" applyProtection="1">
      <alignment horizontal="center"/>
      <protection locked="0"/>
    </xf>
    <xf numFmtId="3" fontId="5" fillId="0" borderId="24" xfId="57" applyNumberFormat="1" applyFont="1" applyFill="1" applyBorder="1" applyAlignment="1" applyProtection="1">
      <alignment horizontal="center"/>
      <protection locked="0"/>
    </xf>
    <xf numFmtId="3" fontId="5" fillId="0" borderId="25" xfId="57" applyNumberFormat="1" applyFont="1" applyFill="1" applyBorder="1" applyAlignment="1" applyProtection="1">
      <alignment horizontal="center"/>
      <protection locked="0"/>
    </xf>
    <xf numFmtId="3" fontId="5" fillId="0" borderId="26" xfId="57" applyNumberFormat="1" applyFont="1" applyFill="1" applyBorder="1" applyAlignment="1" applyProtection="1">
      <alignment horizontal="center"/>
      <protection locked="0"/>
    </xf>
    <xf numFmtId="3" fontId="0" fillId="0" borderId="21" xfId="57" applyNumberFormat="1" applyFill="1" applyBorder="1" applyProtection="1">
      <alignment/>
      <protection locked="0"/>
    </xf>
    <xf numFmtId="3" fontId="0" fillId="0" borderId="22" xfId="57" applyNumberFormat="1" applyFill="1" applyBorder="1" applyProtection="1">
      <alignment/>
      <protection locked="0"/>
    </xf>
    <xf numFmtId="3" fontId="0" fillId="0" borderId="23" xfId="57" applyNumberFormat="1" applyFill="1" applyBorder="1" applyProtection="1">
      <alignment/>
      <protection locked="0"/>
    </xf>
    <xf numFmtId="3" fontId="1" fillId="0" borderId="0" xfId="57" applyNumberFormat="1" applyFont="1" applyFill="1" applyProtection="1">
      <alignment/>
      <protection locked="0"/>
    </xf>
    <xf numFmtId="3" fontId="0" fillId="0" borderId="0" xfId="57" applyNumberFormat="1" applyFont="1" applyFill="1" applyProtection="1">
      <alignment/>
      <protection locked="0"/>
    </xf>
    <xf numFmtId="3" fontId="0" fillId="33" borderId="0" xfId="57" applyNumberFormat="1" applyFill="1" applyProtection="1">
      <alignment/>
      <protection locked="0"/>
    </xf>
    <xf numFmtId="3" fontId="0" fillId="33" borderId="0" xfId="57" applyNumberFormat="1" applyFont="1" applyFill="1" applyProtection="1">
      <alignment/>
      <protection locked="0"/>
    </xf>
    <xf numFmtId="3" fontId="0" fillId="33" borderId="10" xfId="57" applyNumberFormat="1" applyFill="1" applyBorder="1" applyProtection="1">
      <alignment/>
      <protection locked="0"/>
    </xf>
    <xf numFmtId="3" fontId="0" fillId="33" borderId="0" xfId="57" applyNumberFormat="1" applyFill="1" applyBorder="1" applyProtection="1">
      <alignment/>
      <protection locked="0"/>
    </xf>
    <xf numFmtId="3" fontId="0" fillId="33" borderId="11" xfId="57" applyNumberFormat="1" applyFill="1" applyBorder="1" applyProtection="1">
      <alignment/>
      <protection locked="0"/>
    </xf>
    <xf numFmtId="3" fontId="0" fillId="33" borderId="12" xfId="57" applyNumberFormat="1" applyFill="1" applyBorder="1" applyProtection="1">
      <alignment/>
      <protection locked="0"/>
    </xf>
    <xf numFmtId="3" fontId="0" fillId="33" borderId="13" xfId="57" applyNumberFormat="1" applyFill="1" applyBorder="1" applyProtection="1">
      <alignment/>
      <protection locked="0"/>
    </xf>
    <xf numFmtId="3" fontId="0" fillId="0" borderId="15" xfId="57" applyNumberFormat="1" applyFill="1" applyBorder="1" applyProtection="1">
      <alignment/>
      <protection locked="0"/>
    </xf>
    <xf numFmtId="3" fontId="0" fillId="0" borderId="18" xfId="57" applyNumberFormat="1" applyFill="1" applyBorder="1" applyProtection="1">
      <alignment/>
      <protection locked="0"/>
    </xf>
    <xf numFmtId="3" fontId="0" fillId="0" borderId="19" xfId="57" applyNumberFormat="1" applyFill="1" applyBorder="1" applyProtection="1">
      <alignment/>
      <protection locked="0"/>
    </xf>
    <xf numFmtId="3" fontId="0" fillId="0" borderId="20" xfId="57" applyNumberFormat="1" applyFill="1" applyBorder="1" applyProtection="1">
      <alignment/>
      <protection locked="0"/>
    </xf>
    <xf numFmtId="3" fontId="4" fillId="0" borderId="0" xfId="57" applyNumberFormat="1" applyFont="1" applyFill="1" applyBorder="1" applyAlignment="1" applyProtection="1">
      <alignment horizontal="centerContinuous"/>
      <protection locked="0"/>
    </xf>
    <xf numFmtId="3" fontId="5" fillId="0" borderId="0" xfId="57" applyNumberFormat="1" applyFont="1" applyFill="1" applyBorder="1" applyAlignment="1" applyProtection="1">
      <alignment horizontal="center"/>
      <protection locked="0"/>
    </xf>
    <xf numFmtId="37" fontId="0" fillId="0" borderId="0" xfId="57" applyNumberFormat="1" applyFill="1" applyProtection="1">
      <alignment/>
      <protection locked="0"/>
    </xf>
    <xf numFmtId="37" fontId="0" fillId="9" borderId="17" xfId="57" applyNumberFormat="1" applyFill="1" applyBorder="1" applyProtection="1">
      <alignment/>
      <protection locked="0"/>
    </xf>
    <xf numFmtId="37" fontId="0" fillId="0" borderId="0" xfId="57" applyNumberFormat="1" applyFill="1" applyBorder="1" applyProtection="1">
      <alignment/>
      <protection locked="0"/>
    </xf>
    <xf numFmtId="3" fontId="0" fillId="0" borderId="27" xfId="57" applyNumberFormat="1" applyFill="1" applyBorder="1" applyProtection="1">
      <alignment/>
      <protection/>
    </xf>
    <xf numFmtId="3" fontId="0" fillId="0" borderId="28" xfId="57" applyNumberFormat="1" applyFill="1" applyBorder="1" applyProtection="1">
      <alignment/>
      <protection/>
    </xf>
    <xf numFmtId="3" fontId="0" fillId="33" borderId="0" xfId="57" applyNumberFormat="1" applyFont="1" applyFill="1" applyProtection="1">
      <alignment/>
      <protection/>
    </xf>
    <xf numFmtId="3" fontId="0" fillId="33" borderId="10" xfId="57" applyNumberFormat="1" applyFill="1" applyBorder="1" applyProtection="1">
      <alignment/>
      <protection/>
    </xf>
    <xf numFmtId="3" fontId="0" fillId="33" borderId="0" xfId="57" applyNumberFormat="1" applyFill="1" applyBorder="1" applyProtection="1">
      <alignment/>
      <protection/>
    </xf>
    <xf numFmtId="3" fontId="0" fillId="33" borderId="11" xfId="57" applyNumberFormat="1" applyFill="1" applyBorder="1" applyProtection="1">
      <alignment/>
      <protection/>
    </xf>
    <xf numFmtId="3" fontId="0" fillId="33" borderId="12" xfId="57" applyNumberFormat="1" applyFill="1" applyBorder="1" applyProtection="1">
      <alignment/>
      <protection/>
    </xf>
    <xf numFmtId="3" fontId="0" fillId="33" borderId="13" xfId="57" applyNumberForma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3" fontId="4" fillId="0" borderId="21" xfId="57" applyNumberFormat="1" applyFont="1" applyFill="1" applyBorder="1" applyAlignment="1" applyProtection="1">
      <alignment horizontal="center"/>
      <protection locked="0"/>
    </xf>
    <xf numFmtId="3" fontId="4" fillId="0" borderId="22" xfId="57" applyNumberFormat="1" applyFont="1" applyFill="1" applyBorder="1" applyAlignment="1" applyProtection="1">
      <alignment horizontal="center"/>
      <protection locked="0"/>
    </xf>
    <xf numFmtId="3" fontId="4" fillId="0" borderId="23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SheetLayoutView="100" workbookViewId="0" topLeftCell="A1">
      <selection activeCell="A120" sqref="A120"/>
    </sheetView>
  </sheetViews>
  <sheetFormatPr defaultColWidth="9.33203125" defaultRowHeight="11.25"/>
  <cols>
    <col min="1" max="1" width="3" style="32" customWidth="1"/>
    <col min="2" max="2" width="30.16015625" style="32" customWidth="1"/>
    <col min="3" max="4" width="11.83203125" style="32" hidden="1" customWidth="1"/>
    <col min="5" max="5" width="11.16015625" style="32" hidden="1" customWidth="1"/>
    <col min="6" max="23" width="11.16015625" style="32" customWidth="1"/>
    <col min="24" max="26" width="11.16015625" style="2" customWidth="1"/>
    <col min="27" max="31" width="16.33203125" style="2" customWidth="1"/>
    <col min="32" max="32" width="16" style="2" customWidth="1"/>
    <col min="33" max="33" width="11.16015625" style="2" bestFit="1" customWidth="1"/>
    <col min="34" max="34" width="12.66015625" style="2" bestFit="1" customWidth="1"/>
    <col min="35" max="35" width="9.33203125" style="2" customWidth="1"/>
    <col min="36" max="36" width="11.33203125" style="2" customWidth="1"/>
    <col min="37" max="37" width="10.83203125" style="2" customWidth="1"/>
    <col min="38" max="38" width="12.33203125" style="2" customWidth="1"/>
    <col min="39" max="39" width="22.33203125" style="2" bestFit="1" customWidth="1"/>
    <col min="40" max="40" width="11" style="2" customWidth="1"/>
    <col min="41" max="41" width="93.5" style="2" bestFit="1" customWidth="1"/>
    <col min="42" max="82" width="9.33203125" style="2" customWidth="1"/>
    <col min="83" max="16384" width="9.33203125" style="32" customWidth="1"/>
  </cols>
  <sheetData>
    <row r="1" spans="1:20" ht="20.25">
      <c r="A1" s="25"/>
      <c r="B1" s="26" t="s">
        <v>22</v>
      </c>
      <c r="C1" s="27"/>
      <c r="D1" s="27"/>
      <c r="E1" s="27"/>
      <c r="F1" s="27"/>
      <c r="G1" s="28"/>
      <c r="H1" s="28"/>
      <c r="I1" s="25"/>
      <c r="J1" s="25"/>
      <c r="K1" s="29"/>
      <c r="L1" s="30"/>
      <c r="M1" s="25"/>
      <c r="N1" s="25"/>
      <c r="O1" s="31"/>
      <c r="P1" s="25"/>
      <c r="Q1" s="25"/>
      <c r="R1" s="25"/>
      <c r="S1" s="25"/>
      <c r="T1" s="25"/>
    </row>
    <row r="2" spans="1:15" ht="13.5" thickBot="1">
      <c r="A2" s="33"/>
      <c r="B2" s="34"/>
      <c r="C2" s="33"/>
      <c r="D2" s="35"/>
      <c r="E2" s="35"/>
      <c r="F2" s="36"/>
      <c r="O2" s="2"/>
    </row>
    <row r="3" spans="2:31" ht="15">
      <c r="B3" s="37" t="s">
        <v>17</v>
      </c>
      <c r="C3" s="38" t="s">
        <v>9</v>
      </c>
      <c r="D3" s="39"/>
      <c r="E3" s="40"/>
      <c r="F3" s="38" t="s">
        <v>10</v>
      </c>
      <c r="G3" s="39"/>
      <c r="H3" s="41"/>
      <c r="I3" s="39" t="s">
        <v>11</v>
      </c>
      <c r="J3" s="39"/>
      <c r="K3" s="41"/>
      <c r="L3" s="38" t="s">
        <v>12</v>
      </c>
      <c r="M3" s="39"/>
      <c r="N3" s="41"/>
      <c r="O3" s="38" t="s">
        <v>13</v>
      </c>
      <c r="P3" s="39"/>
      <c r="Q3" s="41"/>
      <c r="R3" s="76" t="s">
        <v>15</v>
      </c>
      <c r="S3" s="77"/>
      <c r="T3" s="78"/>
      <c r="U3" s="76" t="s">
        <v>14</v>
      </c>
      <c r="V3" s="77"/>
      <c r="W3" s="78"/>
      <c r="AE3" s="42"/>
    </row>
    <row r="4" spans="3:23" ht="12.75" thickBot="1">
      <c r="C4" s="43" t="s">
        <v>1</v>
      </c>
      <c r="D4" s="44" t="s">
        <v>2</v>
      </c>
      <c r="E4" s="44" t="s">
        <v>0</v>
      </c>
      <c r="F4" s="43" t="s">
        <v>23</v>
      </c>
      <c r="G4" s="44" t="s">
        <v>2</v>
      </c>
      <c r="H4" s="45" t="s">
        <v>0</v>
      </c>
      <c r="I4" s="44" t="s">
        <v>23</v>
      </c>
      <c r="J4" s="44" t="s">
        <v>2</v>
      </c>
      <c r="K4" s="45" t="s">
        <v>0</v>
      </c>
      <c r="L4" s="43" t="s">
        <v>23</v>
      </c>
      <c r="M4" s="44" t="s">
        <v>2</v>
      </c>
      <c r="N4" s="45" t="s">
        <v>0</v>
      </c>
      <c r="O4" s="43" t="s">
        <v>23</v>
      </c>
      <c r="P4" s="44" t="s">
        <v>2</v>
      </c>
      <c r="Q4" s="45" t="s">
        <v>0</v>
      </c>
      <c r="R4" s="43" t="s">
        <v>23</v>
      </c>
      <c r="S4" s="44" t="s">
        <v>2</v>
      </c>
      <c r="T4" s="45" t="s">
        <v>0</v>
      </c>
      <c r="U4" s="43" t="s">
        <v>23</v>
      </c>
      <c r="V4" s="44" t="s">
        <v>2</v>
      </c>
      <c r="W4" s="45" t="s">
        <v>0</v>
      </c>
    </row>
    <row r="5" spans="3:23" ht="12" thickBot="1">
      <c r="C5" s="1"/>
      <c r="D5" s="2"/>
      <c r="E5" s="2"/>
      <c r="F5" s="46"/>
      <c r="G5" s="47"/>
      <c r="H5" s="48"/>
      <c r="I5" s="2"/>
      <c r="J5" s="2"/>
      <c r="K5" s="4"/>
      <c r="L5" s="2"/>
      <c r="M5" s="2"/>
      <c r="N5" s="2"/>
      <c r="O5" s="5"/>
      <c r="P5" s="2"/>
      <c r="Q5" s="4"/>
      <c r="R5" s="2"/>
      <c r="S5" s="2"/>
      <c r="T5" s="3"/>
      <c r="U5" s="1"/>
      <c r="V5" s="2"/>
      <c r="W5" s="3"/>
    </row>
    <row r="6" spans="1:25" ht="11.25">
      <c r="A6" s="7" t="s">
        <v>39</v>
      </c>
      <c r="B6" s="6"/>
      <c r="C6" s="22"/>
      <c r="D6" s="23"/>
      <c r="E6" s="24"/>
      <c r="F6" s="22"/>
      <c r="G6" s="23"/>
      <c r="H6" s="24"/>
      <c r="I6" s="23"/>
      <c r="J6" s="23"/>
      <c r="K6" s="67"/>
      <c r="L6" s="23"/>
      <c r="M6" s="23"/>
      <c r="N6" s="23"/>
      <c r="O6" s="68"/>
      <c r="P6" s="23"/>
      <c r="Q6" s="67"/>
      <c r="R6" s="23"/>
      <c r="S6" s="23"/>
      <c r="T6" s="24"/>
      <c r="U6" s="22"/>
      <c r="V6" s="23"/>
      <c r="W6" s="24"/>
      <c r="X6" s="9"/>
      <c r="Y6" s="9"/>
    </row>
    <row r="7" spans="1:256" ht="11.25">
      <c r="A7" s="6">
        <v>1</v>
      </c>
      <c r="B7" s="14" t="s">
        <v>40</v>
      </c>
      <c r="C7" s="10">
        <v>0</v>
      </c>
      <c r="D7" s="9">
        <v>0</v>
      </c>
      <c r="E7" s="11">
        <f aca="true" t="shared" si="0" ref="E7:E37">SUM(C7:D7)</f>
        <v>0</v>
      </c>
      <c r="F7" s="10">
        <v>0</v>
      </c>
      <c r="G7" s="9">
        <v>30000</v>
      </c>
      <c r="H7" s="11">
        <f aca="true" t="shared" si="1" ref="H7:H37">SUM(F7:G7)</f>
        <v>30000</v>
      </c>
      <c r="I7" s="9">
        <v>0</v>
      </c>
      <c r="J7" s="9">
        <v>31000</v>
      </c>
      <c r="K7" s="12">
        <f aca="true" t="shared" si="2" ref="K7:K37">SUM(I7:J7)</f>
        <v>31000</v>
      </c>
      <c r="L7" s="9">
        <v>0</v>
      </c>
      <c r="M7" s="9">
        <v>32000</v>
      </c>
      <c r="N7" s="9">
        <f aca="true" t="shared" si="3" ref="N7:N37">SUM(L7:M7)</f>
        <v>32000</v>
      </c>
      <c r="O7" s="13">
        <v>0</v>
      </c>
      <c r="P7" s="9">
        <v>33000</v>
      </c>
      <c r="Q7" s="12">
        <f aca="true" t="shared" si="4" ref="Q7:Q37">SUM(O7:P7)</f>
        <v>33000</v>
      </c>
      <c r="R7" s="9">
        <v>0</v>
      </c>
      <c r="S7" s="9">
        <v>34000</v>
      </c>
      <c r="T7" s="11">
        <f aca="true" t="shared" si="5" ref="T7:T37">SUM(R7:S7)</f>
        <v>34000</v>
      </c>
      <c r="U7" s="10">
        <v>0</v>
      </c>
      <c r="V7" s="9">
        <v>0</v>
      </c>
      <c r="W7" s="11">
        <f aca="true" t="shared" si="6" ref="W7:W37">U7+V7</f>
        <v>0</v>
      </c>
      <c r="X7" s="9"/>
      <c r="Y7" s="9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1.25">
      <c r="A8" s="6">
        <v>2</v>
      </c>
      <c r="B8" s="14" t="s">
        <v>41</v>
      </c>
      <c r="C8" s="10">
        <v>0</v>
      </c>
      <c r="D8" s="9">
        <v>7500000</v>
      </c>
      <c r="E8" s="11">
        <f t="shared" si="0"/>
        <v>7500000</v>
      </c>
      <c r="F8" s="10">
        <v>0</v>
      </c>
      <c r="G8" s="9">
        <v>8210000</v>
      </c>
      <c r="H8" s="11">
        <f t="shared" si="1"/>
        <v>8210000</v>
      </c>
      <c r="I8" s="9">
        <v>0</v>
      </c>
      <c r="J8" s="9">
        <v>8883000</v>
      </c>
      <c r="K8" s="12">
        <f t="shared" si="2"/>
        <v>8883000</v>
      </c>
      <c r="L8" s="9">
        <v>0</v>
      </c>
      <c r="M8" s="9">
        <v>9535000</v>
      </c>
      <c r="N8" s="9">
        <f t="shared" si="3"/>
        <v>9535000</v>
      </c>
      <c r="O8" s="13">
        <v>0</v>
      </c>
      <c r="P8" s="9">
        <v>10244000</v>
      </c>
      <c r="Q8" s="12">
        <f t="shared" si="4"/>
        <v>10244000</v>
      </c>
      <c r="R8" s="9">
        <v>0</v>
      </c>
      <c r="S8" s="9">
        <v>11013000</v>
      </c>
      <c r="T8" s="11">
        <f t="shared" si="5"/>
        <v>11013000</v>
      </c>
      <c r="U8" s="10">
        <v>0</v>
      </c>
      <c r="V8" s="9">
        <v>0</v>
      </c>
      <c r="W8" s="11">
        <f t="shared" si="6"/>
        <v>0</v>
      </c>
      <c r="X8" s="9"/>
      <c r="Y8" s="9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51" customFormat="1" ht="11.25">
      <c r="A9" s="15">
        <v>3</v>
      </c>
      <c r="B9" s="69" t="s">
        <v>42</v>
      </c>
      <c r="C9" s="70">
        <v>0</v>
      </c>
      <c r="D9" s="71">
        <v>840000</v>
      </c>
      <c r="E9" s="72">
        <f t="shared" si="0"/>
        <v>840000</v>
      </c>
      <c r="F9" s="70">
        <v>0</v>
      </c>
      <c r="G9" s="71">
        <v>966000</v>
      </c>
      <c r="H9" s="72">
        <f t="shared" si="1"/>
        <v>966000</v>
      </c>
      <c r="I9" s="71">
        <v>0</v>
      </c>
      <c r="J9" s="71">
        <v>1795000</v>
      </c>
      <c r="K9" s="73">
        <f t="shared" si="2"/>
        <v>1795000</v>
      </c>
      <c r="L9" s="71">
        <v>0</v>
      </c>
      <c r="M9" s="71">
        <v>1962000</v>
      </c>
      <c r="N9" s="71">
        <f t="shared" si="3"/>
        <v>1962000</v>
      </c>
      <c r="O9" s="74">
        <v>0</v>
      </c>
      <c r="P9" s="71">
        <v>2145000</v>
      </c>
      <c r="Q9" s="73">
        <f t="shared" si="4"/>
        <v>2145000</v>
      </c>
      <c r="R9" s="71">
        <v>0</v>
      </c>
      <c r="S9" s="71">
        <v>2346000</v>
      </c>
      <c r="T9" s="72">
        <f t="shared" si="5"/>
        <v>2346000</v>
      </c>
      <c r="U9" s="71">
        <v>0</v>
      </c>
      <c r="V9" s="71">
        <v>0</v>
      </c>
      <c r="W9" s="72">
        <f t="shared" si="6"/>
        <v>0</v>
      </c>
      <c r="X9" s="9"/>
      <c r="Y9" s="9"/>
      <c r="Z9" s="2"/>
      <c r="AA9" s="2"/>
      <c r="AB9" s="2"/>
      <c r="AC9" s="2"/>
      <c r="AD9" s="3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1.25">
      <c r="A10" s="6">
        <v>4</v>
      </c>
      <c r="B10" s="14" t="s">
        <v>43</v>
      </c>
      <c r="C10" s="10">
        <v>0</v>
      </c>
      <c r="D10" s="9">
        <v>72000</v>
      </c>
      <c r="E10" s="11">
        <f t="shared" si="0"/>
        <v>72000</v>
      </c>
      <c r="F10" s="10">
        <v>0</v>
      </c>
      <c r="G10" s="9">
        <v>34000</v>
      </c>
      <c r="H10" s="11">
        <f t="shared" si="1"/>
        <v>34000</v>
      </c>
      <c r="I10" s="9">
        <v>0</v>
      </c>
      <c r="J10" s="9">
        <v>35000</v>
      </c>
      <c r="K10" s="12">
        <f t="shared" si="2"/>
        <v>35000</v>
      </c>
      <c r="L10" s="9">
        <v>0</v>
      </c>
      <c r="M10" s="9">
        <v>250000</v>
      </c>
      <c r="N10" s="9">
        <f t="shared" si="3"/>
        <v>250000</v>
      </c>
      <c r="O10" s="13">
        <v>0</v>
      </c>
      <c r="P10" s="9">
        <v>263000</v>
      </c>
      <c r="Q10" s="12">
        <f t="shared" si="4"/>
        <v>263000</v>
      </c>
      <c r="R10" s="9">
        <v>0</v>
      </c>
      <c r="S10" s="9">
        <v>40000</v>
      </c>
      <c r="T10" s="11">
        <f t="shared" si="5"/>
        <v>40000</v>
      </c>
      <c r="U10" s="9">
        <v>0</v>
      </c>
      <c r="V10" s="9">
        <v>0</v>
      </c>
      <c r="W10" s="11">
        <f t="shared" si="6"/>
        <v>0</v>
      </c>
      <c r="X10" s="9"/>
      <c r="Y10" s="9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1.25">
      <c r="A11" s="6">
        <v>5</v>
      </c>
      <c r="B11" s="14" t="s">
        <v>44</v>
      </c>
      <c r="C11" s="10">
        <v>0</v>
      </c>
      <c r="D11" s="9">
        <f>6103000-4814000</f>
        <v>1289000</v>
      </c>
      <c r="E11" s="11">
        <f t="shared" si="0"/>
        <v>1289000</v>
      </c>
      <c r="F11" s="10">
        <v>0</v>
      </c>
      <c r="G11" s="9">
        <f>1109000+3849000</f>
        <v>4958000</v>
      </c>
      <c r="H11" s="11">
        <f t="shared" si="1"/>
        <v>4958000</v>
      </c>
      <c r="I11" s="9">
        <v>0</v>
      </c>
      <c r="J11" s="9">
        <v>1142000</v>
      </c>
      <c r="K11" s="12">
        <f t="shared" si="2"/>
        <v>1142000</v>
      </c>
      <c r="L11" s="9">
        <v>0</v>
      </c>
      <c r="M11" s="9">
        <v>0</v>
      </c>
      <c r="N11" s="9">
        <f t="shared" si="3"/>
        <v>0</v>
      </c>
      <c r="O11" s="13">
        <v>0</v>
      </c>
      <c r="P11" s="9">
        <v>0</v>
      </c>
      <c r="Q11" s="12">
        <f t="shared" si="4"/>
        <v>0</v>
      </c>
      <c r="R11" s="9">
        <v>0</v>
      </c>
      <c r="S11" s="9">
        <v>0</v>
      </c>
      <c r="T11" s="11">
        <f t="shared" si="5"/>
        <v>0</v>
      </c>
      <c r="U11" s="9">
        <v>0</v>
      </c>
      <c r="V11" s="9">
        <v>0</v>
      </c>
      <c r="W11" s="11">
        <f t="shared" si="6"/>
        <v>0</v>
      </c>
      <c r="X11" s="9"/>
      <c r="Y11" s="9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51" customFormat="1" ht="11.25">
      <c r="A12" s="15">
        <v>6</v>
      </c>
      <c r="B12" s="69" t="s">
        <v>45</v>
      </c>
      <c r="C12" s="70">
        <v>0</v>
      </c>
      <c r="D12" s="71">
        <v>0</v>
      </c>
      <c r="E12" s="72">
        <f t="shared" si="0"/>
        <v>0</v>
      </c>
      <c r="F12" s="70">
        <v>0</v>
      </c>
      <c r="G12" s="71">
        <v>642000</v>
      </c>
      <c r="H12" s="72">
        <f t="shared" si="1"/>
        <v>642000</v>
      </c>
      <c r="I12" s="71">
        <v>0</v>
      </c>
      <c r="J12" s="71">
        <v>0</v>
      </c>
      <c r="K12" s="73">
        <f t="shared" si="2"/>
        <v>0</v>
      </c>
      <c r="L12" s="71">
        <v>0</v>
      </c>
      <c r="M12" s="71">
        <v>0</v>
      </c>
      <c r="N12" s="71">
        <f t="shared" si="3"/>
        <v>0</v>
      </c>
      <c r="O12" s="74">
        <v>0</v>
      </c>
      <c r="P12" s="71">
        <v>0</v>
      </c>
      <c r="Q12" s="73">
        <f t="shared" si="4"/>
        <v>0</v>
      </c>
      <c r="R12" s="71">
        <v>0</v>
      </c>
      <c r="S12" s="71">
        <v>0</v>
      </c>
      <c r="T12" s="72">
        <f t="shared" si="5"/>
        <v>0</v>
      </c>
      <c r="U12" s="71">
        <v>0</v>
      </c>
      <c r="V12" s="71">
        <v>0</v>
      </c>
      <c r="W12" s="72">
        <f t="shared" si="6"/>
        <v>0</v>
      </c>
      <c r="X12" s="9"/>
      <c r="Y12" s="9"/>
      <c r="Z12" s="2"/>
      <c r="AA12" s="2"/>
      <c r="AB12" s="2"/>
      <c r="AC12" s="2"/>
      <c r="AD12" s="3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1.25">
      <c r="A13" s="14">
        <v>7</v>
      </c>
      <c r="B13" s="14" t="s">
        <v>46</v>
      </c>
      <c r="C13" s="10">
        <v>0</v>
      </c>
      <c r="D13" s="9">
        <v>2061000</v>
      </c>
      <c r="E13" s="11">
        <f t="shared" si="0"/>
        <v>2061000</v>
      </c>
      <c r="F13" s="10">
        <v>0</v>
      </c>
      <c r="G13" s="9">
        <v>0</v>
      </c>
      <c r="H13" s="11">
        <f t="shared" si="1"/>
        <v>0</v>
      </c>
      <c r="I13" s="9">
        <v>0</v>
      </c>
      <c r="J13" s="9">
        <v>0</v>
      </c>
      <c r="K13" s="12">
        <f t="shared" si="2"/>
        <v>0</v>
      </c>
      <c r="L13" s="9">
        <v>0</v>
      </c>
      <c r="M13" s="9">
        <v>0</v>
      </c>
      <c r="N13" s="9">
        <f t="shared" si="3"/>
        <v>0</v>
      </c>
      <c r="O13" s="13">
        <v>0</v>
      </c>
      <c r="P13" s="9">
        <v>0</v>
      </c>
      <c r="Q13" s="12">
        <f t="shared" si="4"/>
        <v>0</v>
      </c>
      <c r="R13" s="9">
        <v>0</v>
      </c>
      <c r="S13" s="9">
        <v>0</v>
      </c>
      <c r="T13" s="11">
        <f t="shared" si="5"/>
        <v>0</v>
      </c>
      <c r="U13" s="9">
        <v>0</v>
      </c>
      <c r="V13" s="9">
        <v>0</v>
      </c>
      <c r="W13" s="11">
        <f t="shared" si="6"/>
        <v>0</v>
      </c>
      <c r="X13" s="9"/>
      <c r="Y13" s="9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1.25">
      <c r="A14" s="14">
        <v>8</v>
      </c>
      <c r="B14" s="14" t="s">
        <v>47</v>
      </c>
      <c r="C14" s="10">
        <v>0</v>
      </c>
      <c r="D14" s="9">
        <v>541000</v>
      </c>
      <c r="E14" s="11">
        <f>SUM(C14:D14)</f>
        <v>541000</v>
      </c>
      <c r="F14" s="10">
        <v>0</v>
      </c>
      <c r="G14" s="9">
        <v>6341000</v>
      </c>
      <c r="H14" s="11">
        <f>SUM(F14:G14)</f>
        <v>6341000</v>
      </c>
      <c r="I14" s="9">
        <v>0</v>
      </c>
      <c r="J14" s="9">
        <v>825000</v>
      </c>
      <c r="K14" s="12">
        <f>SUM(I14:J14)</f>
        <v>825000</v>
      </c>
      <c r="L14" s="9">
        <v>0</v>
      </c>
      <c r="M14" s="9">
        <v>981000</v>
      </c>
      <c r="N14" s="9">
        <f>SUM(L14:M14)</f>
        <v>981000</v>
      </c>
      <c r="O14" s="13">
        <v>0</v>
      </c>
      <c r="P14" s="9">
        <v>0</v>
      </c>
      <c r="Q14" s="12">
        <f>SUM(O14:P14)</f>
        <v>0</v>
      </c>
      <c r="R14" s="9">
        <v>0</v>
      </c>
      <c r="S14" s="9">
        <v>0</v>
      </c>
      <c r="T14" s="11">
        <f>SUM(R14:S14)</f>
        <v>0</v>
      </c>
      <c r="U14" s="9">
        <f>200000+290000+300000+320000+340000+360000-250000</f>
        <v>1560000</v>
      </c>
      <c r="V14" s="9">
        <v>0</v>
      </c>
      <c r="W14" s="11">
        <f t="shared" si="6"/>
        <v>1560000</v>
      </c>
      <c r="X14" s="9"/>
      <c r="Y14" s="9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1" customFormat="1" ht="11.25">
      <c r="A15" s="15">
        <v>9</v>
      </c>
      <c r="B15" s="69" t="s">
        <v>48</v>
      </c>
      <c r="C15" s="70">
        <v>0</v>
      </c>
      <c r="D15" s="71">
        <v>6340000</v>
      </c>
      <c r="E15" s="72">
        <f>SUM(C15:D15)</f>
        <v>6340000</v>
      </c>
      <c r="F15" s="70">
        <v>0</v>
      </c>
      <c r="G15" s="71">
        <v>616000</v>
      </c>
      <c r="H15" s="72">
        <f>SUM(F15:G15)</f>
        <v>616000</v>
      </c>
      <c r="I15" s="71">
        <v>0</v>
      </c>
      <c r="J15" s="71">
        <v>952000</v>
      </c>
      <c r="K15" s="73">
        <f>SUM(I15:J15)</f>
        <v>952000</v>
      </c>
      <c r="L15" s="71">
        <v>0</v>
      </c>
      <c r="M15" s="71">
        <v>0</v>
      </c>
      <c r="N15" s="71">
        <f>SUM(L15:M15)</f>
        <v>0</v>
      </c>
      <c r="O15" s="74">
        <v>0</v>
      </c>
      <c r="P15" s="71">
        <v>0</v>
      </c>
      <c r="Q15" s="73">
        <f>SUM(O15:P15)</f>
        <v>0</v>
      </c>
      <c r="R15" s="71">
        <v>0</v>
      </c>
      <c r="S15" s="71">
        <v>0</v>
      </c>
      <c r="T15" s="72">
        <f>SUM(R15:S15)</f>
        <v>0</v>
      </c>
      <c r="U15" s="71">
        <v>0</v>
      </c>
      <c r="V15" s="71">
        <v>0</v>
      </c>
      <c r="W15" s="72">
        <f t="shared" si="6"/>
        <v>0</v>
      </c>
      <c r="X15" s="9"/>
      <c r="Y15" s="9"/>
      <c r="Z15" s="2"/>
      <c r="AA15" s="2"/>
      <c r="AB15" s="2"/>
      <c r="AC15" s="2"/>
      <c r="AD15" s="3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1.25">
      <c r="A16" s="14">
        <v>10</v>
      </c>
      <c r="B16" s="14" t="s">
        <v>49</v>
      </c>
      <c r="C16" s="10">
        <v>0</v>
      </c>
      <c r="D16" s="9">
        <f>265000-265000</f>
        <v>0</v>
      </c>
      <c r="E16" s="11">
        <f>SUM(C16:D16)</f>
        <v>0</v>
      </c>
      <c r="F16" s="10">
        <v>0</v>
      </c>
      <c r="G16" s="9">
        <v>261000</v>
      </c>
      <c r="H16" s="11">
        <f>SUM(F16:G16)</f>
        <v>261000</v>
      </c>
      <c r="I16" s="9">
        <v>0</v>
      </c>
      <c r="J16" s="9">
        <v>378000</v>
      </c>
      <c r="K16" s="12">
        <f>SUM(I16:J16)</f>
        <v>378000</v>
      </c>
      <c r="L16" s="9">
        <v>0</v>
      </c>
      <c r="M16" s="9">
        <v>1155000</v>
      </c>
      <c r="N16" s="9">
        <f>SUM(L16:M16)</f>
        <v>1155000</v>
      </c>
      <c r="O16" s="13">
        <v>0</v>
      </c>
      <c r="P16" s="9">
        <v>7374000</v>
      </c>
      <c r="Q16" s="12">
        <f>SUM(O16:P16)</f>
        <v>7374000</v>
      </c>
      <c r="R16" s="9">
        <v>0</v>
      </c>
      <c r="S16" s="9">
        <v>694000</v>
      </c>
      <c r="T16" s="11">
        <f>SUM(R16:S16)</f>
        <v>694000</v>
      </c>
      <c r="U16" s="9">
        <v>0</v>
      </c>
      <c r="V16" s="9">
        <v>0</v>
      </c>
      <c r="W16" s="11">
        <f t="shared" si="6"/>
        <v>0</v>
      </c>
      <c r="X16" s="9"/>
      <c r="Y16" s="9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" ht="11.25">
      <c r="A17" s="6">
        <v>11</v>
      </c>
      <c r="B17" s="14" t="s">
        <v>50</v>
      </c>
      <c r="C17" s="10">
        <v>0</v>
      </c>
      <c r="D17" s="9">
        <v>0</v>
      </c>
      <c r="E17" s="11">
        <f t="shared" si="0"/>
        <v>0</v>
      </c>
      <c r="F17" s="10">
        <v>0</v>
      </c>
      <c r="G17" s="75">
        <v>55000</v>
      </c>
      <c r="H17" s="11">
        <f t="shared" si="1"/>
        <v>55000</v>
      </c>
      <c r="I17" s="9">
        <v>0</v>
      </c>
      <c r="J17" s="9">
        <v>553000</v>
      </c>
      <c r="K17" s="12">
        <f t="shared" si="2"/>
        <v>553000</v>
      </c>
      <c r="L17" s="9">
        <v>0</v>
      </c>
      <c r="M17" s="9">
        <v>2692000</v>
      </c>
      <c r="N17" s="9">
        <f t="shared" si="3"/>
        <v>2692000</v>
      </c>
      <c r="O17" s="13">
        <v>0</v>
      </c>
      <c r="P17" s="9">
        <v>0</v>
      </c>
      <c r="Q17" s="12">
        <f t="shared" si="4"/>
        <v>0</v>
      </c>
      <c r="R17" s="9">
        <v>0</v>
      </c>
      <c r="S17" s="9">
        <v>0</v>
      </c>
      <c r="T17" s="11">
        <f t="shared" si="5"/>
        <v>0</v>
      </c>
      <c r="U17" s="9">
        <v>1520000</v>
      </c>
      <c r="V17" s="9">
        <v>0</v>
      </c>
      <c r="W17" s="11">
        <f t="shared" si="6"/>
        <v>1520000</v>
      </c>
      <c r="X17" s="9"/>
      <c r="Y17" s="9"/>
    </row>
    <row r="18" spans="1:25" ht="11.25">
      <c r="A18" s="15">
        <v>12</v>
      </c>
      <c r="B18" s="69" t="s">
        <v>51</v>
      </c>
      <c r="C18" s="70">
        <v>0</v>
      </c>
      <c r="D18" s="71">
        <v>130000</v>
      </c>
      <c r="E18" s="72">
        <f t="shared" si="0"/>
        <v>130000</v>
      </c>
      <c r="F18" s="70">
        <v>0</v>
      </c>
      <c r="G18" s="71">
        <v>372000</v>
      </c>
      <c r="H18" s="72">
        <f t="shared" si="1"/>
        <v>372000</v>
      </c>
      <c r="I18" s="71">
        <v>0</v>
      </c>
      <c r="J18" s="71">
        <v>1122000</v>
      </c>
      <c r="K18" s="73">
        <f t="shared" si="2"/>
        <v>1122000</v>
      </c>
      <c r="L18" s="71">
        <v>0</v>
      </c>
      <c r="M18" s="71">
        <v>5894000</v>
      </c>
      <c r="N18" s="71">
        <f t="shared" si="3"/>
        <v>5894000</v>
      </c>
      <c r="O18" s="74">
        <v>0</v>
      </c>
      <c r="P18" s="71">
        <v>893000</v>
      </c>
      <c r="Q18" s="73">
        <f t="shared" si="4"/>
        <v>893000</v>
      </c>
      <c r="R18" s="71">
        <v>0</v>
      </c>
      <c r="S18" s="71">
        <v>0</v>
      </c>
      <c r="T18" s="72">
        <f t="shared" si="5"/>
        <v>0</v>
      </c>
      <c r="U18" s="71">
        <v>0</v>
      </c>
      <c r="V18" s="71">
        <v>0</v>
      </c>
      <c r="W18" s="72">
        <f t="shared" si="6"/>
        <v>0</v>
      </c>
      <c r="X18" s="9"/>
      <c r="Y18" s="9"/>
    </row>
    <row r="19" spans="1:25" ht="11.25">
      <c r="A19" s="6">
        <v>13</v>
      </c>
      <c r="B19" s="14" t="s">
        <v>52</v>
      </c>
      <c r="C19" s="10">
        <v>0</v>
      </c>
      <c r="D19" s="9">
        <v>0</v>
      </c>
      <c r="E19" s="11">
        <f t="shared" si="0"/>
        <v>0</v>
      </c>
      <c r="F19" s="10">
        <v>0</v>
      </c>
      <c r="G19" s="9">
        <v>0</v>
      </c>
      <c r="H19" s="11">
        <f t="shared" si="1"/>
        <v>0</v>
      </c>
      <c r="I19" s="9">
        <v>0</v>
      </c>
      <c r="J19" s="9">
        <v>0</v>
      </c>
      <c r="K19" s="12">
        <f t="shared" si="2"/>
        <v>0</v>
      </c>
      <c r="L19" s="9">
        <v>0</v>
      </c>
      <c r="M19" s="9">
        <v>58000</v>
      </c>
      <c r="N19" s="9">
        <f t="shared" si="3"/>
        <v>58000</v>
      </c>
      <c r="O19" s="13">
        <v>0</v>
      </c>
      <c r="P19" s="9">
        <v>126000</v>
      </c>
      <c r="Q19" s="12">
        <f t="shared" si="4"/>
        <v>126000</v>
      </c>
      <c r="R19" s="9">
        <v>0</v>
      </c>
      <c r="S19" s="9">
        <v>1674000</v>
      </c>
      <c r="T19" s="11">
        <f t="shared" si="5"/>
        <v>1674000</v>
      </c>
      <c r="U19" s="9">
        <v>0</v>
      </c>
      <c r="V19" s="9">
        <v>0</v>
      </c>
      <c r="W19" s="11">
        <f t="shared" si="6"/>
        <v>0</v>
      </c>
      <c r="X19" s="9"/>
      <c r="Y19" s="9"/>
    </row>
    <row r="20" spans="1:25" ht="11.25">
      <c r="A20" s="6">
        <v>14</v>
      </c>
      <c r="B20" s="14" t="s">
        <v>53</v>
      </c>
      <c r="C20" s="10">
        <v>0</v>
      </c>
      <c r="D20" s="9">
        <v>291000</v>
      </c>
      <c r="E20" s="11">
        <f t="shared" si="0"/>
        <v>291000</v>
      </c>
      <c r="F20" s="10">
        <v>0</v>
      </c>
      <c r="G20" s="9">
        <v>2841000</v>
      </c>
      <c r="H20" s="11">
        <f t="shared" si="1"/>
        <v>2841000</v>
      </c>
      <c r="I20" s="9">
        <v>0</v>
      </c>
      <c r="J20" s="9">
        <v>1956000</v>
      </c>
      <c r="K20" s="12">
        <f t="shared" si="2"/>
        <v>1956000</v>
      </c>
      <c r="L20" s="9">
        <v>0</v>
      </c>
      <c r="M20" s="9">
        <v>0</v>
      </c>
      <c r="N20" s="9">
        <f t="shared" si="3"/>
        <v>0</v>
      </c>
      <c r="O20" s="13">
        <v>0</v>
      </c>
      <c r="P20" s="9">
        <v>0</v>
      </c>
      <c r="Q20" s="12">
        <f t="shared" si="4"/>
        <v>0</v>
      </c>
      <c r="R20" s="9">
        <v>0</v>
      </c>
      <c r="S20" s="9">
        <v>0</v>
      </c>
      <c r="T20" s="11">
        <f t="shared" si="5"/>
        <v>0</v>
      </c>
      <c r="U20" s="9">
        <v>0</v>
      </c>
      <c r="V20" s="9">
        <v>0</v>
      </c>
      <c r="W20" s="11">
        <f t="shared" si="6"/>
        <v>0</v>
      </c>
      <c r="X20" s="9"/>
      <c r="Y20" s="9"/>
    </row>
    <row r="21" spans="1:25" ht="11.25">
      <c r="A21" s="69">
        <v>15</v>
      </c>
      <c r="B21" s="69" t="s">
        <v>54</v>
      </c>
      <c r="C21" s="70">
        <v>0</v>
      </c>
      <c r="D21" s="71">
        <v>0</v>
      </c>
      <c r="E21" s="72">
        <f t="shared" si="0"/>
        <v>0</v>
      </c>
      <c r="F21" s="70">
        <v>0</v>
      </c>
      <c r="G21" s="71">
        <v>0</v>
      </c>
      <c r="H21" s="72">
        <f t="shared" si="1"/>
        <v>0</v>
      </c>
      <c r="I21" s="71">
        <v>0</v>
      </c>
      <c r="J21" s="71">
        <v>565000</v>
      </c>
      <c r="K21" s="73">
        <f t="shared" si="2"/>
        <v>565000</v>
      </c>
      <c r="L21" s="71">
        <v>0</v>
      </c>
      <c r="M21" s="71">
        <v>2855000</v>
      </c>
      <c r="N21" s="71">
        <f t="shared" si="3"/>
        <v>2855000</v>
      </c>
      <c r="O21" s="74">
        <v>0</v>
      </c>
      <c r="P21" s="71">
        <v>1020000</v>
      </c>
      <c r="Q21" s="73">
        <f t="shared" si="4"/>
        <v>1020000</v>
      </c>
      <c r="R21" s="71">
        <v>0</v>
      </c>
      <c r="S21" s="71">
        <v>0</v>
      </c>
      <c r="T21" s="72">
        <f t="shared" si="5"/>
        <v>0</v>
      </c>
      <c r="U21" s="71">
        <v>0</v>
      </c>
      <c r="V21" s="71">
        <v>0</v>
      </c>
      <c r="W21" s="72">
        <f t="shared" si="6"/>
        <v>0</v>
      </c>
      <c r="X21" s="9"/>
      <c r="Y21" s="9"/>
    </row>
    <row r="22" spans="1:25" ht="11.25">
      <c r="A22" s="14">
        <v>16</v>
      </c>
      <c r="B22" s="14" t="s">
        <v>55</v>
      </c>
      <c r="C22" s="10">
        <v>0</v>
      </c>
      <c r="D22" s="9">
        <v>0</v>
      </c>
      <c r="E22" s="11">
        <f t="shared" si="0"/>
        <v>0</v>
      </c>
      <c r="F22" s="10">
        <v>0</v>
      </c>
      <c r="G22" s="9">
        <v>0</v>
      </c>
      <c r="H22" s="11">
        <f t="shared" si="1"/>
        <v>0</v>
      </c>
      <c r="I22" s="9">
        <v>0</v>
      </c>
      <c r="J22" s="9">
        <v>0</v>
      </c>
      <c r="K22" s="12">
        <f t="shared" si="2"/>
        <v>0</v>
      </c>
      <c r="L22" s="9">
        <v>0</v>
      </c>
      <c r="M22" s="9">
        <v>0</v>
      </c>
      <c r="N22" s="9">
        <f t="shared" si="3"/>
        <v>0</v>
      </c>
      <c r="O22" s="13">
        <v>0</v>
      </c>
      <c r="P22" s="9">
        <v>0</v>
      </c>
      <c r="Q22" s="12">
        <f t="shared" si="4"/>
        <v>0</v>
      </c>
      <c r="R22" s="9">
        <v>0</v>
      </c>
      <c r="S22" s="9">
        <v>61000</v>
      </c>
      <c r="T22" s="11">
        <f t="shared" si="5"/>
        <v>61000</v>
      </c>
      <c r="U22" s="9">
        <v>0</v>
      </c>
      <c r="V22" s="9">
        <v>0</v>
      </c>
      <c r="W22" s="11">
        <f t="shared" si="6"/>
        <v>0</v>
      </c>
      <c r="X22" s="9"/>
      <c r="Y22" s="9"/>
    </row>
    <row r="23" spans="1:25" ht="11.25">
      <c r="A23" s="6">
        <v>17</v>
      </c>
      <c r="B23" s="14" t="s">
        <v>56</v>
      </c>
      <c r="C23" s="10">
        <v>0</v>
      </c>
      <c r="D23" s="9">
        <v>100000</v>
      </c>
      <c r="E23" s="11">
        <f t="shared" si="0"/>
        <v>100000</v>
      </c>
      <c r="F23" s="10">
        <v>0</v>
      </c>
      <c r="G23" s="9">
        <v>104000</v>
      </c>
      <c r="H23" s="11">
        <f t="shared" si="1"/>
        <v>104000</v>
      </c>
      <c r="I23" s="9">
        <v>0</v>
      </c>
      <c r="J23" s="9">
        <v>108000</v>
      </c>
      <c r="K23" s="12">
        <f t="shared" si="2"/>
        <v>108000</v>
      </c>
      <c r="L23" s="9">
        <v>0</v>
      </c>
      <c r="M23" s="9">
        <v>112000</v>
      </c>
      <c r="N23" s="9">
        <f t="shared" si="3"/>
        <v>112000</v>
      </c>
      <c r="O23" s="13">
        <v>0</v>
      </c>
      <c r="P23" s="9">
        <v>116000</v>
      </c>
      <c r="Q23" s="12">
        <f t="shared" si="4"/>
        <v>116000</v>
      </c>
      <c r="R23" s="9">
        <v>0</v>
      </c>
      <c r="S23" s="9">
        <v>121000</v>
      </c>
      <c r="T23" s="11">
        <f t="shared" si="5"/>
        <v>121000</v>
      </c>
      <c r="U23" s="9">
        <v>0</v>
      </c>
      <c r="V23" s="9">
        <v>0</v>
      </c>
      <c r="W23" s="11">
        <f t="shared" si="6"/>
        <v>0</v>
      </c>
      <c r="X23" s="9"/>
      <c r="Y23" s="9"/>
    </row>
    <row r="24" spans="1:25" ht="11.25">
      <c r="A24" s="15">
        <v>18</v>
      </c>
      <c r="B24" s="69" t="s">
        <v>57</v>
      </c>
      <c r="C24" s="70">
        <v>0</v>
      </c>
      <c r="D24" s="71">
        <v>957000</v>
      </c>
      <c r="E24" s="72">
        <f t="shared" si="0"/>
        <v>957000</v>
      </c>
      <c r="F24" s="70">
        <v>0</v>
      </c>
      <c r="G24" s="71">
        <v>926000</v>
      </c>
      <c r="H24" s="72">
        <f t="shared" si="1"/>
        <v>926000</v>
      </c>
      <c r="I24" s="71">
        <v>0</v>
      </c>
      <c r="J24" s="71">
        <v>1080000</v>
      </c>
      <c r="K24" s="73">
        <f t="shared" si="2"/>
        <v>1080000</v>
      </c>
      <c r="L24" s="71">
        <v>0</v>
      </c>
      <c r="M24" s="71">
        <v>1118000</v>
      </c>
      <c r="N24" s="71">
        <f t="shared" si="3"/>
        <v>1118000</v>
      </c>
      <c r="O24" s="74">
        <v>0</v>
      </c>
      <c r="P24" s="71">
        <v>1253000</v>
      </c>
      <c r="Q24" s="73">
        <f t="shared" si="4"/>
        <v>1253000</v>
      </c>
      <c r="R24" s="71">
        <v>0</v>
      </c>
      <c r="S24" s="71">
        <v>1405000</v>
      </c>
      <c r="T24" s="72">
        <f t="shared" si="5"/>
        <v>1405000</v>
      </c>
      <c r="U24" s="71">
        <v>0</v>
      </c>
      <c r="V24" s="71">
        <v>0</v>
      </c>
      <c r="W24" s="72">
        <f t="shared" si="6"/>
        <v>0</v>
      </c>
      <c r="X24" s="9"/>
      <c r="Y24" s="9"/>
    </row>
    <row r="25" spans="1:25" ht="11.25">
      <c r="A25" s="6">
        <v>19</v>
      </c>
      <c r="B25" s="14" t="s">
        <v>58</v>
      </c>
      <c r="C25" s="10">
        <v>0</v>
      </c>
      <c r="D25" s="9">
        <v>508000</v>
      </c>
      <c r="E25" s="11">
        <f t="shared" si="0"/>
        <v>508000</v>
      </c>
      <c r="F25" s="10">
        <v>0</v>
      </c>
      <c r="G25" s="9">
        <v>6140000</v>
      </c>
      <c r="H25" s="11">
        <f t="shared" si="1"/>
        <v>6140000</v>
      </c>
      <c r="I25" s="9">
        <v>0</v>
      </c>
      <c r="J25" s="9">
        <v>400000</v>
      </c>
      <c r="K25" s="12">
        <f t="shared" si="2"/>
        <v>400000</v>
      </c>
      <c r="L25" s="9">
        <v>0</v>
      </c>
      <c r="M25" s="9">
        <v>0</v>
      </c>
      <c r="N25" s="9">
        <f t="shared" si="3"/>
        <v>0</v>
      </c>
      <c r="O25" s="13">
        <v>0</v>
      </c>
      <c r="P25" s="9">
        <v>0</v>
      </c>
      <c r="Q25" s="12">
        <f t="shared" si="4"/>
        <v>0</v>
      </c>
      <c r="R25" s="9">
        <v>0</v>
      </c>
      <c r="S25" s="9">
        <v>0</v>
      </c>
      <c r="T25" s="11">
        <f t="shared" si="5"/>
        <v>0</v>
      </c>
      <c r="U25" s="9">
        <v>0</v>
      </c>
      <c r="V25" s="9">
        <v>0</v>
      </c>
      <c r="W25" s="11">
        <f t="shared" si="6"/>
        <v>0</v>
      </c>
      <c r="X25" s="9"/>
      <c r="Y25" s="9"/>
    </row>
    <row r="26" spans="1:25" ht="11.25">
      <c r="A26" s="6">
        <v>20</v>
      </c>
      <c r="B26" s="14" t="s">
        <v>59</v>
      </c>
      <c r="C26" s="10">
        <v>0</v>
      </c>
      <c r="D26" s="9">
        <v>4000000</v>
      </c>
      <c r="E26" s="11">
        <f t="shared" si="0"/>
        <v>4000000</v>
      </c>
      <c r="F26" s="10">
        <v>0</v>
      </c>
      <c r="G26" s="9">
        <v>0</v>
      </c>
      <c r="H26" s="11">
        <f t="shared" si="1"/>
        <v>0</v>
      </c>
      <c r="I26" s="9">
        <v>0</v>
      </c>
      <c r="J26" s="9">
        <v>0</v>
      </c>
      <c r="K26" s="12">
        <f t="shared" si="2"/>
        <v>0</v>
      </c>
      <c r="L26" s="9">
        <v>0</v>
      </c>
      <c r="M26" s="9">
        <v>0</v>
      </c>
      <c r="N26" s="9">
        <f t="shared" si="3"/>
        <v>0</v>
      </c>
      <c r="O26" s="13">
        <v>0</v>
      </c>
      <c r="P26" s="9">
        <v>0</v>
      </c>
      <c r="Q26" s="12">
        <f t="shared" si="4"/>
        <v>0</v>
      </c>
      <c r="R26" s="9">
        <v>0</v>
      </c>
      <c r="S26" s="9">
        <v>0</v>
      </c>
      <c r="T26" s="11">
        <f t="shared" si="5"/>
        <v>0</v>
      </c>
      <c r="U26" s="9">
        <v>0</v>
      </c>
      <c r="V26" s="9">
        <v>0</v>
      </c>
      <c r="W26" s="11">
        <f t="shared" si="6"/>
        <v>0</v>
      </c>
      <c r="X26" s="6"/>
      <c r="Y26" s="9"/>
    </row>
    <row r="27" spans="1:25" ht="11.25">
      <c r="A27" s="69">
        <v>21</v>
      </c>
      <c r="B27" s="69" t="s">
        <v>60</v>
      </c>
      <c r="C27" s="70">
        <v>0</v>
      </c>
      <c r="D27" s="71">
        <v>1698000</v>
      </c>
      <c r="E27" s="72">
        <f t="shared" si="0"/>
        <v>1698000</v>
      </c>
      <c r="F27" s="70">
        <v>0</v>
      </c>
      <c r="G27" s="71">
        <v>616000</v>
      </c>
      <c r="H27" s="72">
        <f t="shared" si="1"/>
        <v>616000</v>
      </c>
      <c r="I27" s="71">
        <v>0</v>
      </c>
      <c r="J27" s="71">
        <v>1269000</v>
      </c>
      <c r="K27" s="73">
        <f t="shared" si="2"/>
        <v>1269000</v>
      </c>
      <c r="L27" s="71">
        <v>0</v>
      </c>
      <c r="M27" s="71">
        <v>0</v>
      </c>
      <c r="N27" s="71">
        <f t="shared" si="3"/>
        <v>0</v>
      </c>
      <c r="O27" s="74">
        <v>0</v>
      </c>
      <c r="P27" s="71">
        <v>0</v>
      </c>
      <c r="Q27" s="73">
        <f t="shared" si="4"/>
        <v>0</v>
      </c>
      <c r="R27" s="71">
        <v>0</v>
      </c>
      <c r="S27" s="71">
        <v>0</v>
      </c>
      <c r="T27" s="72">
        <f t="shared" si="5"/>
        <v>0</v>
      </c>
      <c r="U27" s="71">
        <v>0</v>
      </c>
      <c r="V27" s="71">
        <v>0</v>
      </c>
      <c r="W27" s="72">
        <f t="shared" si="6"/>
        <v>0</v>
      </c>
      <c r="X27" s="6"/>
      <c r="Y27" s="9"/>
    </row>
    <row r="28" spans="1:25" ht="11.25">
      <c r="A28" s="6">
        <v>22</v>
      </c>
      <c r="B28" s="14" t="s">
        <v>61</v>
      </c>
      <c r="C28" s="10">
        <v>0</v>
      </c>
      <c r="D28" s="9">
        <v>0</v>
      </c>
      <c r="E28" s="11">
        <f t="shared" si="0"/>
        <v>0</v>
      </c>
      <c r="F28" s="10">
        <v>0</v>
      </c>
      <c r="G28" s="9">
        <v>216000</v>
      </c>
      <c r="H28" s="11">
        <f t="shared" si="1"/>
        <v>216000</v>
      </c>
      <c r="I28" s="9">
        <v>0</v>
      </c>
      <c r="J28" s="9">
        <v>2668000</v>
      </c>
      <c r="K28" s="12">
        <f t="shared" si="2"/>
        <v>2668000</v>
      </c>
      <c r="L28" s="9">
        <v>0</v>
      </c>
      <c r="M28" s="9">
        <v>743000</v>
      </c>
      <c r="N28" s="9">
        <f t="shared" si="3"/>
        <v>743000</v>
      </c>
      <c r="O28" s="13">
        <v>0</v>
      </c>
      <c r="P28" s="9">
        <v>1020000</v>
      </c>
      <c r="Q28" s="12">
        <f t="shared" si="4"/>
        <v>1020000</v>
      </c>
      <c r="R28" s="9">
        <v>0</v>
      </c>
      <c r="S28" s="9">
        <v>0</v>
      </c>
      <c r="T28" s="11">
        <f t="shared" si="5"/>
        <v>0</v>
      </c>
      <c r="U28" s="9">
        <v>0</v>
      </c>
      <c r="V28" s="9">
        <v>0</v>
      </c>
      <c r="W28" s="11">
        <f t="shared" si="6"/>
        <v>0</v>
      </c>
      <c r="X28" s="6"/>
      <c r="Y28" s="9"/>
    </row>
    <row r="29" spans="1:25" ht="11.25">
      <c r="A29" s="6">
        <v>23</v>
      </c>
      <c r="B29" s="14" t="s">
        <v>62</v>
      </c>
      <c r="C29" s="10">
        <v>0</v>
      </c>
      <c r="D29" s="9">
        <v>1037000</v>
      </c>
      <c r="E29" s="11">
        <f t="shared" si="0"/>
        <v>1037000</v>
      </c>
      <c r="F29" s="10">
        <v>0</v>
      </c>
      <c r="G29" s="9">
        <v>1624000</v>
      </c>
      <c r="H29" s="11">
        <f t="shared" si="1"/>
        <v>1624000</v>
      </c>
      <c r="I29" s="9">
        <v>0</v>
      </c>
      <c r="J29" s="9">
        <v>616000</v>
      </c>
      <c r="K29" s="12">
        <f t="shared" si="2"/>
        <v>616000</v>
      </c>
      <c r="L29" s="9">
        <v>0</v>
      </c>
      <c r="M29" s="9">
        <v>585000</v>
      </c>
      <c r="N29" s="9">
        <f t="shared" si="3"/>
        <v>585000</v>
      </c>
      <c r="O29" s="13">
        <v>0</v>
      </c>
      <c r="P29" s="9">
        <v>1245000</v>
      </c>
      <c r="Q29" s="12">
        <f t="shared" si="4"/>
        <v>1245000</v>
      </c>
      <c r="R29" s="9">
        <v>0</v>
      </c>
      <c r="S29" s="9">
        <v>6010000</v>
      </c>
      <c r="T29" s="11">
        <f t="shared" si="5"/>
        <v>6010000</v>
      </c>
      <c r="U29" s="9">
        <v>1980000</v>
      </c>
      <c r="V29" s="9">
        <v>1980000</v>
      </c>
      <c r="W29" s="11">
        <f t="shared" si="6"/>
        <v>3960000</v>
      </c>
      <c r="X29" s="6"/>
      <c r="Y29" s="9"/>
    </row>
    <row r="30" spans="1:25" ht="11.25">
      <c r="A30" s="15">
        <v>24</v>
      </c>
      <c r="B30" s="69" t="s">
        <v>63</v>
      </c>
      <c r="C30" s="70">
        <v>0</v>
      </c>
      <c r="D30" s="71">
        <v>0</v>
      </c>
      <c r="E30" s="72">
        <f t="shared" si="0"/>
        <v>0</v>
      </c>
      <c r="F30" s="70">
        <v>0</v>
      </c>
      <c r="G30" s="71">
        <v>0</v>
      </c>
      <c r="H30" s="72">
        <f t="shared" si="1"/>
        <v>0</v>
      </c>
      <c r="I30" s="71">
        <v>0</v>
      </c>
      <c r="J30" s="71">
        <v>56000</v>
      </c>
      <c r="K30" s="73">
        <f t="shared" si="2"/>
        <v>56000</v>
      </c>
      <c r="L30" s="71">
        <v>0</v>
      </c>
      <c r="M30" s="71">
        <v>121000</v>
      </c>
      <c r="N30" s="71">
        <f t="shared" si="3"/>
        <v>121000</v>
      </c>
      <c r="O30" s="74">
        <v>0</v>
      </c>
      <c r="P30" s="71">
        <v>2884000</v>
      </c>
      <c r="Q30" s="73">
        <f t="shared" si="4"/>
        <v>2884000</v>
      </c>
      <c r="R30" s="71">
        <v>0</v>
      </c>
      <c r="S30" s="71">
        <v>0</v>
      </c>
      <c r="T30" s="72">
        <f t="shared" si="5"/>
        <v>0</v>
      </c>
      <c r="U30" s="71">
        <v>0</v>
      </c>
      <c r="V30" s="71">
        <v>0</v>
      </c>
      <c r="W30" s="72">
        <f t="shared" si="6"/>
        <v>0</v>
      </c>
      <c r="X30" s="6"/>
      <c r="Y30" s="9"/>
    </row>
    <row r="31" spans="1:25" ht="11.25">
      <c r="A31" s="6">
        <v>25</v>
      </c>
      <c r="B31" s="14" t="s">
        <v>64</v>
      </c>
      <c r="C31" s="10">
        <v>0</v>
      </c>
      <c r="D31" s="9">
        <v>0</v>
      </c>
      <c r="E31" s="11">
        <f t="shared" si="0"/>
        <v>0</v>
      </c>
      <c r="F31" s="10">
        <v>0</v>
      </c>
      <c r="G31" s="9">
        <v>344000</v>
      </c>
      <c r="H31" s="11">
        <f t="shared" si="1"/>
        <v>344000</v>
      </c>
      <c r="I31" s="9">
        <v>0</v>
      </c>
      <c r="J31" s="9">
        <v>3350000</v>
      </c>
      <c r="K31" s="12">
        <f t="shared" si="2"/>
        <v>3350000</v>
      </c>
      <c r="L31" s="9">
        <v>0</v>
      </c>
      <c r="M31" s="9">
        <v>0</v>
      </c>
      <c r="N31" s="9">
        <f t="shared" si="3"/>
        <v>0</v>
      </c>
      <c r="O31" s="13">
        <v>0</v>
      </c>
      <c r="P31" s="9">
        <v>0</v>
      </c>
      <c r="Q31" s="12">
        <f t="shared" si="4"/>
        <v>0</v>
      </c>
      <c r="R31" s="9">
        <v>0</v>
      </c>
      <c r="S31" s="9">
        <v>0</v>
      </c>
      <c r="T31" s="11">
        <f t="shared" si="5"/>
        <v>0</v>
      </c>
      <c r="U31" s="9">
        <v>0</v>
      </c>
      <c r="V31" s="9">
        <v>0</v>
      </c>
      <c r="W31" s="11">
        <f t="shared" si="6"/>
        <v>0</v>
      </c>
      <c r="X31" s="6"/>
      <c r="Y31" s="9"/>
    </row>
    <row r="32" spans="1:25" ht="11.25">
      <c r="A32" s="6">
        <v>26</v>
      </c>
      <c r="B32" s="14" t="s">
        <v>65</v>
      </c>
      <c r="C32" s="10">
        <v>0</v>
      </c>
      <c r="D32" s="9">
        <v>0</v>
      </c>
      <c r="E32" s="11">
        <f t="shared" si="0"/>
        <v>0</v>
      </c>
      <c r="F32" s="10">
        <v>0</v>
      </c>
      <c r="G32" s="9">
        <v>0</v>
      </c>
      <c r="H32" s="11">
        <f t="shared" si="1"/>
        <v>0</v>
      </c>
      <c r="I32" s="9">
        <v>0</v>
      </c>
      <c r="J32" s="9">
        <v>0</v>
      </c>
      <c r="K32" s="12">
        <f t="shared" si="2"/>
        <v>0</v>
      </c>
      <c r="L32" s="9">
        <v>0</v>
      </c>
      <c r="M32" s="9">
        <v>0</v>
      </c>
      <c r="N32" s="9">
        <f t="shared" si="3"/>
        <v>0</v>
      </c>
      <c r="O32" s="13">
        <v>0</v>
      </c>
      <c r="P32" s="9">
        <v>380000</v>
      </c>
      <c r="Q32" s="12">
        <f t="shared" si="4"/>
        <v>380000</v>
      </c>
      <c r="R32" s="9">
        <v>0</v>
      </c>
      <c r="S32" s="9">
        <v>3774000</v>
      </c>
      <c r="T32" s="11">
        <f t="shared" si="5"/>
        <v>3774000</v>
      </c>
      <c r="U32" s="9">
        <v>0</v>
      </c>
      <c r="V32" s="9">
        <v>0</v>
      </c>
      <c r="W32" s="11">
        <f t="shared" si="6"/>
        <v>0</v>
      </c>
      <c r="X32" s="6"/>
      <c r="Y32" s="9"/>
    </row>
    <row r="33" spans="1:25" ht="11.25">
      <c r="A33" s="15">
        <v>27</v>
      </c>
      <c r="B33" s="69" t="s">
        <v>66</v>
      </c>
      <c r="C33" s="70">
        <v>0</v>
      </c>
      <c r="D33" s="71">
        <v>0</v>
      </c>
      <c r="E33" s="72">
        <f t="shared" si="0"/>
        <v>0</v>
      </c>
      <c r="F33" s="70">
        <v>0</v>
      </c>
      <c r="G33" s="71">
        <v>0</v>
      </c>
      <c r="H33" s="72">
        <f t="shared" si="1"/>
        <v>0</v>
      </c>
      <c r="I33" s="71">
        <v>0</v>
      </c>
      <c r="J33" s="71">
        <v>0</v>
      </c>
      <c r="K33" s="73">
        <f t="shared" si="2"/>
        <v>0</v>
      </c>
      <c r="L33" s="71">
        <v>0</v>
      </c>
      <c r="M33" s="71">
        <v>0</v>
      </c>
      <c r="N33" s="71">
        <f t="shared" si="3"/>
        <v>0</v>
      </c>
      <c r="O33" s="74">
        <v>0</v>
      </c>
      <c r="P33" s="71">
        <v>60000</v>
      </c>
      <c r="Q33" s="73">
        <f t="shared" si="4"/>
        <v>60000</v>
      </c>
      <c r="R33" s="71">
        <v>0</v>
      </c>
      <c r="S33" s="71">
        <v>589000</v>
      </c>
      <c r="T33" s="72">
        <f t="shared" si="5"/>
        <v>589000</v>
      </c>
      <c r="U33" s="71">
        <v>760000</v>
      </c>
      <c r="V33" s="71">
        <v>20000</v>
      </c>
      <c r="W33" s="72">
        <f t="shared" si="6"/>
        <v>780000</v>
      </c>
      <c r="X33" s="6"/>
      <c r="Y33" s="9"/>
    </row>
    <row r="34" spans="1:25" ht="11.25">
      <c r="A34" s="6">
        <v>28</v>
      </c>
      <c r="B34" s="14" t="s">
        <v>67</v>
      </c>
      <c r="C34" s="10">
        <v>0</v>
      </c>
      <c r="D34" s="9">
        <v>446000</v>
      </c>
      <c r="E34" s="11">
        <f t="shared" si="0"/>
        <v>446000</v>
      </c>
      <c r="F34" s="10">
        <v>0</v>
      </c>
      <c r="G34" s="9">
        <v>0</v>
      </c>
      <c r="H34" s="11">
        <f t="shared" si="1"/>
        <v>0</v>
      </c>
      <c r="I34" s="9">
        <v>0</v>
      </c>
      <c r="J34" s="9">
        <v>0</v>
      </c>
      <c r="K34" s="12">
        <f t="shared" si="2"/>
        <v>0</v>
      </c>
      <c r="L34" s="9">
        <v>0</v>
      </c>
      <c r="M34" s="9">
        <v>0</v>
      </c>
      <c r="N34" s="9">
        <f t="shared" si="3"/>
        <v>0</v>
      </c>
      <c r="O34" s="13">
        <v>0</v>
      </c>
      <c r="P34" s="9">
        <v>0</v>
      </c>
      <c r="Q34" s="12">
        <f t="shared" si="4"/>
        <v>0</v>
      </c>
      <c r="R34" s="9">
        <v>0</v>
      </c>
      <c r="S34" s="9">
        <v>0</v>
      </c>
      <c r="T34" s="11">
        <f t="shared" si="5"/>
        <v>0</v>
      </c>
      <c r="U34" s="9">
        <v>0</v>
      </c>
      <c r="V34" s="9">
        <v>0</v>
      </c>
      <c r="W34" s="11">
        <f t="shared" si="6"/>
        <v>0</v>
      </c>
      <c r="X34" s="6"/>
      <c r="Y34" s="9"/>
    </row>
    <row r="35" spans="1:25" ht="11.25">
      <c r="A35" s="6">
        <v>29</v>
      </c>
      <c r="B35" s="14" t="s">
        <v>68</v>
      </c>
      <c r="C35" s="10">
        <v>0</v>
      </c>
      <c r="D35" s="9">
        <v>0</v>
      </c>
      <c r="E35" s="11">
        <f t="shared" si="0"/>
        <v>0</v>
      </c>
      <c r="F35" s="10">
        <v>0</v>
      </c>
      <c r="G35" s="9">
        <v>64000</v>
      </c>
      <c r="H35" s="11">
        <f t="shared" si="1"/>
        <v>64000</v>
      </c>
      <c r="I35" s="9">
        <v>0</v>
      </c>
      <c r="J35" s="9">
        <v>1201000</v>
      </c>
      <c r="K35" s="12">
        <f t="shared" si="2"/>
        <v>1201000</v>
      </c>
      <c r="L35" s="9">
        <v>0</v>
      </c>
      <c r="M35" s="9">
        <v>0</v>
      </c>
      <c r="N35" s="9">
        <f t="shared" si="3"/>
        <v>0</v>
      </c>
      <c r="O35" s="13">
        <v>0</v>
      </c>
      <c r="P35" s="9">
        <v>0</v>
      </c>
      <c r="Q35" s="12">
        <f t="shared" si="4"/>
        <v>0</v>
      </c>
      <c r="R35" s="9">
        <v>0</v>
      </c>
      <c r="S35" s="9">
        <v>0</v>
      </c>
      <c r="T35" s="11">
        <f t="shared" si="5"/>
        <v>0</v>
      </c>
      <c r="U35" s="9">
        <v>0</v>
      </c>
      <c r="V35" s="9">
        <v>0</v>
      </c>
      <c r="W35" s="11">
        <f t="shared" si="6"/>
        <v>0</v>
      </c>
      <c r="X35" s="6"/>
      <c r="Y35" s="9"/>
    </row>
    <row r="36" spans="1:25" ht="11.25">
      <c r="A36" s="15">
        <v>30</v>
      </c>
      <c r="B36" s="69" t="s">
        <v>69</v>
      </c>
      <c r="C36" s="70">
        <v>0</v>
      </c>
      <c r="D36" s="71">
        <v>0</v>
      </c>
      <c r="E36" s="72">
        <f t="shared" si="0"/>
        <v>0</v>
      </c>
      <c r="F36" s="70">
        <v>0</v>
      </c>
      <c r="G36" s="71">
        <v>0</v>
      </c>
      <c r="H36" s="72">
        <f t="shared" si="1"/>
        <v>0</v>
      </c>
      <c r="I36" s="71">
        <v>0</v>
      </c>
      <c r="J36" s="71">
        <v>0</v>
      </c>
      <c r="K36" s="73">
        <f t="shared" si="2"/>
        <v>0</v>
      </c>
      <c r="L36" s="71">
        <v>0</v>
      </c>
      <c r="M36" s="71">
        <v>332000</v>
      </c>
      <c r="N36" s="71">
        <f t="shared" si="3"/>
        <v>332000</v>
      </c>
      <c r="O36" s="74">
        <v>0</v>
      </c>
      <c r="P36" s="71">
        <v>2154000</v>
      </c>
      <c r="Q36" s="73">
        <f t="shared" si="4"/>
        <v>2154000</v>
      </c>
      <c r="R36" s="71">
        <v>0</v>
      </c>
      <c r="S36" s="71">
        <v>657000</v>
      </c>
      <c r="T36" s="72">
        <f t="shared" si="5"/>
        <v>657000</v>
      </c>
      <c r="U36" s="71">
        <v>0</v>
      </c>
      <c r="V36" s="71">
        <v>0</v>
      </c>
      <c r="W36" s="72">
        <f t="shared" si="6"/>
        <v>0</v>
      </c>
      <c r="X36" s="6"/>
      <c r="Y36" s="9"/>
    </row>
    <row r="37" spans="1:25" ht="11.25">
      <c r="A37" s="6">
        <v>31</v>
      </c>
      <c r="B37" s="14" t="s">
        <v>70</v>
      </c>
      <c r="C37" s="10">
        <v>0</v>
      </c>
      <c r="D37" s="9">
        <v>0</v>
      </c>
      <c r="E37" s="11">
        <f t="shared" si="0"/>
        <v>0</v>
      </c>
      <c r="F37" s="10">
        <v>0</v>
      </c>
      <c r="G37" s="9">
        <v>0</v>
      </c>
      <c r="H37" s="11">
        <f t="shared" si="1"/>
        <v>0</v>
      </c>
      <c r="I37" s="9">
        <v>0</v>
      </c>
      <c r="J37" s="9">
        <v>0</v>
      </c>
      <c r="K37" s="12">
        <f t="shared" si="2"/>
        <v>0</v>
      </c>
      <c r="L37" s="9">
        <v>0</v>
      </c>
      <c r="M37" s="9">
        <v>0</v>
      </c>
      <c r="N37" s="9">
        <f t="shared" si="3"/>
        <v>0</v>
      </c>
      <c r="O37" s="13">
        <v>0</v>
      </c>
      <c r="P37" s="9">
        <v>0</v>
      </c>
      <c r="Q37" s="12">
        <f t="shared" si="4"/>
        <v>0</v>
      </c>
      <c r="R37" s="9">
        <v>0</v>
      </c>
      <c r="S37" s="9">
        <v>61000</v>
      </c>
      <c r="T37" s="11">
        <f t="shared" si="5"/>
        <v>61000</v>
      </c>
      <c r="U37" s="10">
        <v>187500</v>
      </c>
      <c r="V37" s="9">
        <v>262500</v>
      </c>
      <c r="W37" s="11">
        <f t="shared" si="6"/>
        <v>450000</v>
      </c>
      <c r="X37" s="6"/>
      <c r="Y37" s="9"/>
    </row>
    <row r="38" spans="1:31" ht="12" thickBot="1">
      <c r="A38" s="6"/>
      <c r="B38" s="6" t="s">
        <v>3</v>
      </c>
      <c r="C38" s="16">
        <f>SUM(C7:C17)</f>
        <v>0</v>
      </c>
      <c r="D38" s="17">
        <f>SUM(D7:D17)</f>
        <v>18643000</v>
      </c>
      <c r="E38" s="17">
        <f>SUM(E7:E17)</f>
        <v>18643000</v>
      </c>
      <c r="F38" s="19">
        <f aca="true" t="shared" si="7" ref="F38:W38">SUM(F7:F37)</f>
        <v>0</v>
      </c>
      <c r="G38" s="20">
        <f t="shared" si="7"/>
        <v>35360000</v>
      </c>
      <c r="H38" s="21">
        <f t="shared" si="7"/>
        <v>35360000</v>
      </c>
      <c r="I38" s="20">
        <f t="shared" si="7"/>
        <v>0</v>
      </c>
      <c r="J38" s="20">
        <f t="shared" si="7"/>
        <v>28985000</v>
      </c>
      <c r="K38" s="21">
        <f t="shared" si="7"/>
        <v>28985000</v>
      </c>
      <c r="L38" s="19">
        <f t="shared" si="7"/>
        <v>0</v>
      </c>
      <c r="M38" s="20">
        <f t="shared" si="7"/>
        <v>28425000</v>
      </c>
      <c r="N38" s="21">
        <f t="shared" si="7"/>
        <v>28425000</v>
      </c>
      <c r="O38" s="19">
        <f t="shared" si="7"/>
        <v>0</v>
      </c>
      <c r="P38" s="20">
        <f t="shared" si="7"/>
        <v>31210000</v>
      </c>
      <c r="Q38" s="21">
        <f t="shared" si="7"/>
        <v>31210000</v>
      </c>
      <c r="R38" s="19">
        <f t="shared" si="7"/>
        <v>0</v>
      </c>
      <c r="S38" s="20">
        <f t="shared" si="7"/>
        <v>28479000</v>
      </c>
      <c r="T38" s="21">
        <f t="shared" si="7"/>
        <v>28479000</v>
      </c>
      <c r="U38" s="19">
        <f t="shared" si="7"/>
        <v>6007500</v>
      </c>
      <c r="V38" s="20">
        <f t="shared" si="7"/>
        <v>2262500</v>
      </c>
      <c r="W38" s="21">
        <f t="shared" si="7"/>
        <v>8270000</v>
      </c>
      <c r="X38" s="9"/>
      <c r="Y38" s="9"/>
      <c r="AE38" s="58"/>
    </row>
    <row r="39" spans="1:25" ht="11.25">
      <c r="A39" s="6"/>
      <c r="B39" s="6" t="s">
        <v>24</v>
      </c>
      <c r="C39" s="6"/>
      <c r="D39" s="6"/>
      <c r="E39" s="6"/>
      <c r="F39" s="6"/>
      <c r="G39" s="6">
        <f>G38</f>
        <v>35360000</v>
      </c>
      <c r="H39" s="6"/>
      <c r="I39" s="6"/>
      <c r="J39" s="6">
        <f>J38+G39</f>
        <v>64345000</v>
      </c>
      <c r="K39" s="8"/>
      <c r="L39" s="6"/>
      <c r="M39" s="6">
        <f>M38+J39</f>
        <v>92770000</v>
      </c>
      <c r="N39" s="6"/>
      <c r="O39" s="6"/>
      <c r="P39" s="6">
        <f>P38+M39</f>
        <v>123980000</v>
      </c>
      <c r="Q39" s="6"/>
      <c r="R39" s="6"/>
      <c r="S39" s="18">
        <f>S38+P39</f>
        <v>152459000</v>
      </c>
      <c r="T39" s="6" t="s">
        <v>25</v>
      </c>
      <c r="U39" s="6"/>
      <c r="V39" s="6"/>
      <c r="W39" s="6"/>
      <c r="X39" s="9">
        <f>G38+J38+M38+P38+S38</f>
        <v>152459000</v>
      </c>
      <c r="Y39" s="9" t="s">
        <v>8</v>
      </c>
    </row>
    <row r="40" ht="11.25">
      <c r="K40" s="2"/>
    </row>
    <row r="41" ht="12" thickBot="1"/>
    <row r="42" spans="3:26" ht="12.75">
      <c r="C42" s="62"/>
      <c r="D42" s="62"/>
      <c r="E42" s="36"/>
      <c r="F42" s="38" t="s">
        <v>4</v>
      </c>
      <c r="G42" s="39"/>
      <c r="H42" s="41"/>
      <c r="I42" s="39" t="s">
        <v>5</v>
      </c>
      <c r="J42" s="39"/>
      <c r="K42" s="41"/>
      <c r="L42" s="38" t="s">
        <v>6</v>
      </c>
      <c r="M42" s="39"/>
      <c r="N42" s="41"/>
      <c r="O42" s="38" t="s">
        <v>7</v>
      </c>
      <c r="P42" s="39"/>
      <c r="Q42" s="41"/>
      <c r="R42" s="76" t="s">
        <v>16</v>
      </c>
      <c r="S42" s="77"/>
      <c r="T42" s="78"/>
      <c r="U42" s="76" t="s">
        <v>19</v>
      </c>
      <c r="V42" s="77"/>
      <c r="W42" s="78"/>
      <c r="X42" s="76" t="s">
        <v>20</v>
      </c>
      <c r="Y42" s="77"/>
      <c r="Z42" s="78"/>
    </row>
    <row r="43" spans="2:26" ht="15.75" thickBot="1">
      <c r="B43" s="37" t="s">
        <v>18</v>
      </c>
      <c r="C43" s="63"/>
      <c r="D43" s="63"/>
      <c r="E43" s="63"/>
      <c r="F43" s="43" t="s">
        <v>23</v>
      </c>
      <c r="G43" s="44" t="s">
        <v>2</v>
      </c>
      <c r="H43" s="45" t="s">
        <v>0</v>
      </c>
      <c r="I43" s="43" t="s">
        <v>23</v>
      </c>
      <c r="J43" s="44" t="s">
        <v>2</v>
      </c>
      <c r="K43" s="45" t="s">
        <v>0</v>
      </c>
      <c r="L43" s="43" t="s">
        <v>23</v>
      </c>
      <c r="M43" s="44" t="s">
        <v>2</v>
      </c>
      <c r="N43" s="45" t="s">
        <v>0</v>
      </c>
      <c r="O43" s="43" t="s">
        <v>23</v>
      </c>
      <c r="P43" s="44" t="s">
        <v>2</v>
      </c>
      <c r="Q43" s="45" t="s">
        <v>0</v>
      </c>
      <c r="R43" s="43" t="s">
        <v>23</v>
      </c>
      <c r="S43" s="44" t="s">
        <v>2</v>
      </c>
      <c r="T43" s="45" t="s">
        <v>0</v>
      </c>
      <c r="U43" s="43" t="s">
        <v>23</v>
      </c>
      <c r="V43" s="44" t="s">
        <v>2</v>
      </c>
      <c r="W43" s="45" t="s">
        <v>0</v>
      </c>
      <c r="X43" s="43" t="s">
        <v>23</v>
      </c>
      <c r="Y43" s="44" t="s">
        <v>2</v>
      </c>
      <c r="Z43" s="45" t="s">
        <v>0</v>
      </c>
    </row>
    <row r="44" spans="3:26" ht="11.25">
      <c r="C44" s="2"/>
      <c r="D44" s="2"/>
      <c r="E44" s="2"/>
      <c r="F44" s="1"/>
      <c r="G44" s="2"/>
      <c r="H44" s="3"/>
      <c r="I44" s="2"/>
      <c r="J44" s="2"/>
      <c r="K44" s="4"/>
      <c r="L44" s="2"/>
      <c r="M44" s="2"/>
      <c r="N44" s="2"/>
      <c r="O44" s="5"/>
      <c r="P44" s="2"/>
      <c r="Q44" s="4"/>
      <c r="R44" s="2"/>
      <c r="S44" s="2"/>
      <c r="T44" s="3"/>
      <c r="U44" s="1"/>
      <c r="V44" s="2"/>
      <c r="W44" s="3"/>
      <c r="X44" s="1"/>
      <c r="Z44" s="3"/>
    </row>
    <row r="45" spans="1:26" ht="11.25">
      <c r="A45" s="49" t="str">
        <f>A6</f>
        <v>Water Utility:</v>
      </c>
      <c r="C45" s="2"/>
      <c r="D45" s="2"/>
      <c r="E45" s="2"/>
      <c r="F45" s="1"/>
      <c r="G45" s="2"/>
      <c r="H45" s="3"/>
      <c r="I45" s="2"/>
      <c r="J45" s="2"/>
      <c r="K45" s="4"/>
      <c r="L45" s="2"/>
      <c r="M45" s="2"/>
      <c r="N45" s="2"/>
      <c r="O45" s="5"/>
      <c r="P45" s="2"/>
      <c r="Q45" s="4"/>
      <c r="R45" s="2"/>
      <c r="S45" s="2"/>
      <c r="T45" s="3"/>
      <c r="U45" s="1"/>
      <c r="V45" s="2"/>
      <c r="W45" s="3"/>
      <c r="X45" s="1"/>
      <c r="Z45" s="3"/>
    </row>
    <row r="46" spans="1:26" ht="11.25">
      <c r="A46" s="50"/>
      <c r="B46" s="50" t="str">
        <f>B7</f>
        <v>Meter Program</v>
      </c>
      <c r="C46" s="2"/>
      <c r="D46" s="2"/>
      <c r="E46" s="2"/>
      <c r="F46" s="1">
        <f>F7</f>
        <v>0</v>
      </c>
      <c r="G46" s="2">
        <v>0</v>
      </c>
      <c r="H46" s="3">
        <f aca="true" t="shared" si="8" ref="H46:H56">SUM(F46:G46)</f>
        <v>0</v>
      </c>
      <c r="I46" s="2">
        <f>I7</f>
        <v>0</v>
      </c>
      <c r="J46" s="2">
        <v>0</v>
      </c>
      <c r="K46" s="4">
        <f aca="true" t="shared" si="9" ref="K46:K56">SUM(I46:J46)</f>
        <v>0</v>
      </c>
      <c r="L46" s="2">
        <f>+L7</f>
        <v>0</v>
      </c>
      <c r="M46" s="2">
        <v>0</v>
      </c>
      <c r="N46" s="2">
        <f aca="true" t="shared" si="10" ref="N46:N56">SUM(L46:M46)</f>
        <v>0</v>
      </c>
      <c r="O46" s="5">
        <f>+O7</f>
        <v>0</v>
      </c>
      <c r="P46" s="2">
        <v>0</v>
      </c>
      <c r="Q46" s="4">
        <f aca="true" t="shared" si="11" ref="Q46:Q56">SUM(O46:P46)</f>
        <v>0</v>
      </c>
      <c r="R46" s="2">
        <f aca="true" t="shared" si="12" ref="R46:R75">R7</f>
        <v>0</v>
      </c>
      <c r="S46" s="2">
        <v>0</v>
      </c>
      <c r="T46" s="3">
        <f aca="true" t="shared" si="13" ref="T46:T56">SUM(R46:S46)</f>
        <v>0</v>
      </c>
      <c r="U46" s="2">
        <v>0</v>
      </c>
      <c r="V46" s="2">
        <v>0</v>
      </c>
      <c r="W46" s="3">
        <f>SUM(U46:V46)</f>
        <v>0</v>
      </c>
      <c r="X46" s="1">
        <v>0</v>
      </c>
      <c r="Y46" s="2">
        <v>0</v>
      </c>
      <c r="Z46" s="3">
        <f aca="true" t="shared" si="14" ref="Z46:Z56">X46+Y46</f>
        <v>0</v>
      </c>
    </row>
    <row r="47" spans="1:26" ht="11.25">
      <c r="A47" s="50">
        <v>1</v>
      </c>
      <c r="B47" s="50" t="str">
        <f aca="true" t="shared" si="15" ref="B47:B56">B8</f>
        <v>Water Mains - Replacements</v>
      </c>
      <c r="C47" s="2"/>
      <c r="D47" s="2"/>
      <c r="E47" s="2"/>
      <c r="F47" s="1">
        <f aca="true" t="shared" si="16" ref="F47:G56">F8</f>
        <v>0</v>
      </c>
      <c r="G47" s="2">
        <v>11718000</v>
      </c>
      <c r="H47" s="3">
        <f t="shared" si="8"/>
        <v>11718000</v>
      </c>
      <c r="I47" s="2">
        <f aca="true" t="shared" si="17" ref="I47:J56">I8</f>
        <v>0</v>
      </c>
      <c r="J47" s="2">
        <v>9033000</v>
      </c>
      <c r="K47" s="4">
        <f t="shared" si="9"/>
        <v>9033000</v>
      </c>
      <c r="L47" s="2">
        <f aca="true" t="shared" si="18" ref="L47:M56">+L8</f>
        <v>0</v>
      </c>
      <c r="M47" s="2">
        <v>9938000</v>
      </c>
      <c r="N47" s="2">
        <f t="shared" si="10"/>
        <v>9938000</v>
      </c>
      <c r="O47" s="5">
        <f aca="true" t="shared" si="19" ref="O47:P56">+O8</f>
        <v>0</v>
      </c>
      <c r="P47" s="2">
        <v>10262000</v>
      </c>
      <c r="Q47" s="4">
        <f t="shared" si="11"/>
        <v>10262000</v>
      </c>
      <c r="R47" s="2">
        <f t="shared" si="12"/>
        <v>0</v>
      </c>
      <c r="S47" s="2">
        <v>11032000</v>
      </c>
      <c r="T47" s="3">
        <f t="shared" si="13"/>
        <v>11032000</v>
      </c>
      <c r="U47" s="2">
        <v>0</v>
      </c>
      <c r="V47" s="2">
        <v>11869000</v>
      </c>
      <c r="W47" s="3">
        <f aca="true" t="shared" si="20" ref="W47:W77">SUM(U47:V47)</f>
        <v>11869000</v>
      </c>
      <c r="X47" s="1">
        <v>0</v>
      </c>
      <c r="Y47" s="2">
        <v>0</v>
      </c>
      <c r="Z47" s="3">
        <f t="shared" si="14"/>
        <v>0</v>
      </c>
    </row>
    <row r="48" spans="1:26" ht="11.25">
      <c r="A48" s="51">
        <v>2</v>
      </c>
      <c r="B48" s="52" t="str">
        <f t="shared" si="15"/>
        <v>Water Mains - New</v>
      </c>
      <c r="C48" s="53"/>
      <c r="D48" s="54"/>
      <c r="E48" s="55"/>
      <c r="F48" s="53">
        <f t="shared" si="16"/>
        <v>0</v>
      </c>
      <c r="G48" s="54">
        <v>1366000</v>
      </c>
      <c r="H48" s="55">
        <f t="shared" si="8"/>
        <v>1366000</v>
      </c>
      <c r="I48" s="54">
        <f t="shared" si="17"/>
        <v>0</v>
      </c>
      <c r="J48" s="54">
        <f t="shared" si="17"/>
        <v>1795000</v>
      </c>
      <c r="K48" s="56">
        <f t="shared" si="9"/>
        <v>1795000</v>
      </c>
      <c r="L48" s="54">
        <f t="shared" si="18"/>
        <v>0</v>
      </c>
      <c r="M48" s="54">
        <f t="shared" si="18"/>
        <v>1962000</v>
      </c>
      <c r="N48" s="54">
        <f t="shared" si="10"/>
        <v>1962000</v>
      </c>
      <c r="O48" s="57">
        <f t="shared" si="19"/>
        <v>0</v>
      </c>
      <c r="P48" s="54">
        <f t="shared" si="19"/>
        <v>2145000</v>
      </c>
      <c r="Q48" s="56">
        <f t="shared" si="11"/>
        <v>2145000</v>
      </c>
      <c r="R48" s="54">
        <f t="shared" si="12"/>
        <v>0</v>
      </c>
      <c r="S48" s="54">
        <f aca="true" t="shared" si="21" ref="S48:S75">+S9</f>
        <v>2346000</v>
      </c>
      <c r="T48" s="55">
        <f t="shared" si="13"/>
        <v>2346000</v>
      </c>
      <c r="U48" s="54">
        <v>0</v>
      </c>
      <c r="V48" s="54">
        <v>2567000</v>
      </c>
      <c r="W48" s="55">
        <f t="shared" si="20"/>
        <v>2567000</v>
      </c>
      <c r="X48" s="54">
        <v>0</v>
      </c>
      <c r="Y48" s="54">
        <v>0</v>
      </c>
      <c r="Z48" s="55">
        <f t="shared" si="14"/>
        <v>0</v>
      </c>
    </row>
    <row r="49" spans="1:26" ht="11.25">
      <c r="A49" s="50"/>
      <c r="B49" s="50" t="str">
        <f t="shared" si="15"/>
        <v>SCADA System</v>
      </c>
      <c r="C49" s="2"/>
      <c r="D49" s="2"/>
      <c r="E49" s="2"/>
      <c r="F49" s="1">
        <f t="shared" si="16"/>
        <v>0</v>
      </c>
      <c r="G49" s="2">
        <v>0</v>
      </c>
      <c r="H49" s="3">
        <f t="shared" si="8"/>
        <v>0</v>
      </c>
      <c r="I49" s="2">
        <f t="shared" si="17"/>
        <v>0</v>
      </c>
      <c r="J49" s="2">
        <v>0</v>
      </c>
      <c r="K49" s="4">
        <f t="shared" si="9"/>
        <v>0</v>
      </c>
      <c r="L49" s="2">
        <f t="shared" si="18"/>
        <v>0</v>
      </c>
      <c r="M49" s="2">
        <v>0</v>
      </c>
      <c r="N49" s="2">
        <f t="shared" si="10"/>
        <v>0</v>
      </c>
      <c r="O49" s="5">
        <f t="shared" si="19"/>
        <v>0</v>
      </c>
      <c r="P49" s="2">
        <v>0</v>
      </c>
      <c r="Q49" s="4">
        <f t="shared" si="11"/>
        <v>0</v>
      </c>
      <c r="R49" s="2">
        <f t="shared" si="12"/>
        <v>0</v>
      </c>
      <c r="S49" s="2">
        <v>0</v>
      </c>
      <c r="T49" s="3">
        <f t="shared" si="13"/>
        <v>0</v>
      </c>
      <c r="U49" s="2">
        <v>0</v>
      </c>
      <c r="V49" s="2">
        <v>0</v>
      </c>
      <c r="W49" s="3">
        <f t="shared" si="20"/>
        <v>0</v>
      </c>
      <c r="X49" s="1">
        <v>0</v>
      </c>
      <c r="Y49" s="2">
        <v>0</v>
      </c>
      <c r="Z49" s="3">
        <f t="shared" si="14"/>
        <v>0</v>
      </c>
    </row>
    <row r="50" spans="1:26" ht="11.25">
      <c r="A50" s="50">
        <v>3</v>
      </c>
      <c r="B50" s="50" t="str">
        <f t="shared" si="15"/>
        <v>Zone 4 Fire Flow Supply Augmentation</v>
      </c>
      <c r="C50" s="2"/>
      <c r="D50" s="2"/>
      <c r="E50" s="2"/>
      <c r="F50" s="1">
        <f t="shared" si="16"/>
        <v>0</v>
      </c>
      <c r="G50" s="2">
        <v>415000</v>
      </c>
      <c r="H50" s="3">
        <f t="shared" si="8"/>
        <v>415000</v>
      </c>
      <c r="I50" s="2">
        <f t="shared" si="17"/>
        <v>0</v>
      </c>
      <c r="J50" s="2">
        <v>5362000</v>
      </c>
      <c r="K50" s="4">
        <f t="shared" si="9"/>
        <v>5362000</v>
      </c>
      <c r="L50" s="2">
        <f t="shared" si="18"/>
        <v>0</v>
      </c>
      <c r="M50" s="2">
        <v>654000</v>
      </c>
      <c r="N50" s="2">
        <f t="shared" si="10"/>
        <v>654000</v>
      </c>
      <c r="O50" s="5">
        <f t="shared" si="19"/>
        <v>0</v>
      </c>
      <c r="P50" s="2">
        <v>673000</v>
      </c>
      <c r="Q50" s="4">
        <f t="shared" si="11"/>
        <v>673000</v>
      </c>
      <c r="R50" s="2">
        <f t="shared" si="12"/>
        <v>0</v>
      </c>
      <c r="S50" s="2">
        <f t="shared" si="21"/>
        <v>0</v>
      </c>
      <c r="T50" s="3">
        <f t="shared" si="13"/>
        <v>0</v>
      </c>
      <c r="U50" s="2">
        <v>0</v>
      </c>
      <c r="V50" s="2">
        <v>0</v>
      </c>
      <c r="W50" s="3">
        <f t="shared" si="20"/>
        <v>0</v>
      </c>
      <c r="X50" s="1">
        <v>0</v>
      </c>
      <c r="Y50" s="2">
        <v>0</v>
      </c>
      <c r="Z50" s="3">
        <f t="shared" si="14"/>
        <v>0</v>
      </c>
    </row>
    <row r="51" spans="1:26" ht="11.25">
      <c r="A51" s="51">
        <v>4</v>
      </c>
      <c r="B51" s="52" t="str">
        <f t="shared" si="15"/>
        <v>Arbor Hills Supp. Fire Flow Supply</v>
      </c>
      <c r="C51" s="53"/>
      <c r="D51" s="54"/>
      <c r="E51" s="55"/>
      <c r="F51" s="53">
        <f t="shared" si="16"/>
        <v>0</v>
      </c>
      <c r="G51" s="54">
        <f t="shared" si="16"/>
        <v>642000</v>
      </c>
      <c r="H51" s="55">
        <f t="shared" si="8"/>
        <v>642000</v>
      </c>
      <c r="I51" s="54">
        <f t="shared" si="17"/>
        <v>0</v>
      </c>
      <c r="J51" s="54">
        <f t="shared" si="17"/>
        <v>0</v>
      </c>
      <c r="K51" s="56">
        <f t="shared" si="9"/>
        <v>0</v>
      </c>
      <c r="L51" s="54">
        <f t="shared" si="18"/>
        <v>0</v>
      </c>
      <c r="M51" s="54">
        <f t="shared" si="18"/>
        <v>0</v>
      </c>
      <c r="N51" s="54">
        <f t="shared" si="10"/>
        <v>0</v>
      </c>
      <c r="O51" s="57">
        <f t="shared" si="19"/>
        <v>0</v>
      </c>
      <c r="P51" s="54">
        <f t="shared" si="19"/>
        <v>0</v>
      </c>
      <c r="Q51" s="56">
        <f t="shared" si="11"/>
        <v>0</v>
      </c>
      <c r="R51" s="54">
        <f t="shared" si="12"/>
        <v>0</v>
      </c>
      <c r="S51" s="54">
        <f t="shared" si="21"/>
        <v>0</v>
      </c>
      <c r="T51" s="55">
        <f t="shared" si="13"/>
        <v>0</v>
      </c>
      <c r="U51" s="54">
        <v>0</v>
      </c>
      <c r="V51" s="54">
        <v>0</v>
      </c>
      <c r="W51" s="55">
        <f t="shared" si="20"/>
        <v>0</v>
      </c>
      <c r="X51" s="54">
        <v>0</v>
      </c>
      <c r="Y51" s="54">
        <v>0</v>
      </c>
      <c r="Z51" s="55">
        <f t="shared" si="14"/>
        <v>0</v>
      </c>
    </row>
    <row r="52" spans="1:26" ht="11.25">
      <c r="A52" s="50"/>
      <c r="B52" s="50" t="str">
        <f t="shared" si="15"/>
        <v>East Side Well 15 VOC Mitigation</v>
      </c>
      <c r="C52" s="2"/>
      <c r="D52" s="2"/>
      <c r="E52" s="2"/>
      <c r="F52" s="1">
        <f t="shared" si="16"/>
        <v>0</v>
      </c>
      <c r="G52" s="2">
        <f t="shared" si="16"/>
        <v>0</v>
      </c>
      <c r="H52" s="3">
        <f t="shared" si="8"/>
        <v>0</v>
      </c>
      <c r="I52" s="2">
        <f t="shared" si="17"/>
        <v>0</v>
      </c>
      <c r="J52" s="2">
        <f t="shared" si="17"/>
        <v>0</v>
      </c>
      <c r="K52" s="4">
        <f t="shared" si="9"/>
        <v>0</v>
      </c>
      <c r="L52" s="2">
        <f t="shared" si="18"/>
        <v>0</v>
      </c>
      <c r="M52" s="2">
        <f t="shared" si="18"/>
        <v>0</v>
      </c>
      <c r="N52" s="2">
        <f t="shared" si="10"/>
        <v>0</v>
      </c>
      <c r="O52" s="5">
        <f t="shared" si="19"/>
        <v>0</v>
      </c>
      <c r="P52" s="2">
        <f t="shared" si="19"/>
        <v>0</v>
      </c>
      <c r="Q52" s="4">
        <f t="shared" si="11"/>
        <v>0</v>
      </c>
      <c r="R52" s="2">
        <f t="shared" si="12"/>
        <v>0</v>
      </c>
      <c r="S52" s="2">
        <f t="shared" si="21"/>
        <v>0</v>
      </c>
      <c r="T52" s="3">
        <f t="shared" si="13"/>
        <v>0</v>
      </c>
      <c r="U52" s="2">
        <v>0</v>
      </c>
      <c r="V52" s="2">
        <v>0</v>
      </c>
      <c r="W52" s="3">
        <f t="shared" si="20"/>
        <v>0</v>
      </c>
      <c r="X52" s="1">
        <v>0</v>
      </c>
      <c r="Y52" s="2">
        <v>0</v>
      </c>
      <c r="Z52" s="3">
        <f t="shared" si="14"/>
        <v>0</v>
      </c>
    </row>
    <row r="53" spans="1:26" ht="11.25">
      <c r="A53" s="50"/>
      <c r="B53" s="50" t="str">
        <f t="shared" si="15"/>
        <v>East Side Well 8 Fe&amp;Mn Mitigation</v>
      </c>
      <c r="C53" s="2"/>
      <c r="D53" s="2"/>
      <c r="E53" s="2"/>
      <c r="F53" s="1">
        <f t="shared" si="16"/>
        <v>0</v>
      </c>
      <c r="G53" s="2">
        <v>0</v>
      </c>
      <c r="H53" s="3">
        <f t="shared" si="8"/>
        <v>0</v>
      </c>
      <c r="I53" s="2">
        <f t="shared" si="17"/>
        <v>0</v>
      </c>
      <c r="J53" s="2">
        <v>0</v>
      </c>
      <c r="K53" s="4">
        <f t="shared" si="9"/>
        <v>0</v>
      </c>
      <c r="L53" s="2">
        <f t="shared" si="18"/>
        <v>0</v>
      </c>
      <c r="M53" s="2">
        <v>0</v>
      </c>
      <c r="N53" s="2">
        <f t="shared" si="10"/>
        <v>0</v>
      </c>
      <c r="O53" s="5">
        <f t="shared" si="19"/>
        <v>0</v>
      </c>
      <c r="P53" s="2">
        <f t="shared" si="19"/>
        <v>0</v>
      </c>
      <c r="Q53" s="4">
        <f t="shared" si="11"/>
        <v>0</v>
      </c>
      <c r="R53" s="2">
        <f t="shared" si="12"/>
        <v>0</v>
      </c>
      <c r="S53" s="2">
        <f t="shared" si="21"/>
        <v>0</v>
      </c>
      <c r="T53" s="3">
        <f t="shared" si="13"/>
        <v>0</v>
      </c>
      <c r="U53" s="2">
        <v>0</v>
      </c>
      <c r="V53" s="2">
        <v>0</v>
      </c>
      <c r="W53" s="3">
        <f t="shared" si="20"/>
        <v>0</v>
      </c>
      <c r="X53" s="1">
        <v>0</v>
      </c>
      <c r="Y53" s="2">
        <v>0</v>
      </c>
      <c r="Z53" s="3">
        <f t="shared" si="14"/>
        <v>0</v>
      </c>
    </row>
    <row r="54" spans="1:26" ht="11.25">
      <c r="A54" s="51">
        <v>5</v>
      </c>
      <c r="B54" s="52" t="str">
        <f t="shared" si="15"/>
        <v>East Side Well 7 Fe&amp;Mn Filtration</v>
      </c>
      <c r="C54" s="53"/>
      <c r="D54" s="54"/>
      <c r="E54" s="55"/>
      <c r="F54" s="53">
        <f t="shared" si="16"/>
        <v>0</v>
      </c>
      <c r="G54" s="54">
        <v>5300000</v>
      </c>
      <c r="H54" s="55">
        <f t="shared" si="8"/>
        <v>5300000</v>
      </c>
      <c r="I54" s="54">
        <f t="shared" si="17"/>
        <v>0</v>
      </c>
      <c r="J54" s="54">
        <v>0</v>
      </c>
      <c r="K54" s="56">
        <f t="shared" si="9"/>
        <v>0</v>
      </c>
      <c r="L54" s="54">
        <f t="shared" si="18"/>
        <v>0</v>
      </c>
      <c r="M54" s="54">
        <v>981000</v>
      </c>
      <c r="N54" s="54">
        <f t="shared" si="10"/>
        <v>981000</v>
      </c>
      <c r="O54" s="57">
        <f t="shared" si="19"/>
        <v>0</v>
      </c>
      <c r="P54" s="54">
        <v>673000</v>
      </c>
      <c r="Q54" s="56">
        <f t="shared" si="11"/>
        <v>673000</v>
      </c>
      <c r="R54" s="54">
        <f t="shared" si="12"/>
        <v>0</v>
      </c>
      <c r="S54" s="54">
        <f t="shared" si="21"/>
        <v>0</v>
      </c>
      <c r="T54" s="55">
        <f t="shared" si="13"/>
        <v>0</v>
      </c>
      <c r="U54" s="54">
        <v>0</v>
      </c>
      <c r="V54" s="54">
        <v>0</v>
      </c>
      <c r="W54" s="55">
        <f t="shared" si="20"/>
        <v>0</v>
      </c>
      <c r="X54" s="54">
        <v>0</v>
      </c>
      <c r="Y54" s="54">
        <v>0</v>
      </c>
      <c r="Z54" s="55">
        <f t="shared" si="14"/>
        <v>0</v>
      </c>
    </row>
    <row r="55" spans="1:26" ht="11.25">
      <c r="A55" s="50">
        <v>6</v>
      </c>
      <c r="B55" s="50" t="str">
        <f t="shared" si="15"/>
        <v>East Side Replacement Well</v>
      </c>
      <c r="C55" s="2"/>
      <c r="D55" s="2"/>
      <c r="E55" s="2"/>
      <c r="F55" s="1">
        <f t="shared" si="16"/>
        <v>0</v>
      </c>
      <c r="G55" s="2">
        <v>480000</v>
      </c>
      <c r="H55" s="3">
        <f t="shared" si="8"/>
        <v>480000</v>
      </c>
      <c r="I55" s="2">
        <f t="shared" si="17"/>
        <v>0</v>
      </c>
      <c r="J55" s="2">
        <v>0</v>
      </c>
      <c r="K55" s="4">
        <f t="shared" si="9"/>
        <v>0</v>
      </c>
      <c r="L55" s="2">
        <f t="shared" si="18"/>
        <v>0</v>
      </c>
      <c r="M55" s="2">
        <v>0</v>
      </c>
      <c r="N55" s="2">
        <f t="shared" si="10"/>
        <v>0</v>
      </c>
      <c r="O55" s="5">
        <f t="shared" si="19"/>
        <v>0</v>
      </c>
      <c r="P55" s="2">
        <v>1124000</v>
      </c>
      <c r="Q55" s="4">
        <f t="shared" si="11"/>
        <v>1124000</v>
      </c>
      <c r="R55" s="2">
        <f t="shared" si="12"/>
        <v>0</v>
      </c>
      <c r="S55" s="2">
        <v>6494000</v>
      </c>
      <c r="T55" s="3">
        <f t="shared" si="13"/>
        <v>6494000</v>
      </c>
      <c r="U55" s="2">
        <v>0</v>
      </c>
      <c r="V55" s="2">
        <v>1071000</v>
      </c>
      <c r="W55" s="3">
        <f t="shared" si="20"/>
        <v>1071000</v>
      </c>
      <c r="X55" s="1">
        <v>0</v>
      </c>
      <c r="Y55" s="2">
        <v>0</v>
      </c>
      <c r="Z55" s="3">
        <f t="shared" si="14"/>
        <v>0</v>
      </c>
    </row>
    <row r="56" spans="1:26" ht="11.25">
      <c r="A56" s="50"/>
      <c r="B56" s="50" t="str">
        <f t="shared" si="15"/>
        <v>Pressure Zone 9 Storage</v>
      </c>
      <c r="C56" s="2"/>
      <c r="D56" s="2"/>
      <c r="E56" s="2"/>
      <c r="F56" s="1">
        <f t="shared" si="16"/>
        <v>0</v>
      </c>
      <c r="G56" s="2">
        <v>0</v>
      </c>
      <c r="H56" s="3">
        <f t="shared" si="8"/>
        <v>0</v>
      </c>
      <c r="I56" s="2">
        <f t="shared" si="17"/>
        <v>0</v>
      </c>
      <c r="J56" s="2">
        <v>0</v>
      </c>
      <c r="K56" s="4">
        <f t="shared" si="9"/>
        <v>0</v>
      </c>
      <c r="L56" s="2">
        <f t="shared" si="18"/>
        <v>0</v>
      </c>
      <c r="M56" s="2">
        <v>0</v>
      </c>
      <c r="N56" s="2">
        <f t="shared" si="10"/>
        <v>0</v>
      </c>
      <c r="O56" s="5">
        <f t="shared" si="19"/>
        <v>0</v>
      </c>
      <c r="P56" s="2">
        <f t="shared" si="19"/>
        <v>0</v>
      </c>
      <c r="Q56" s="4">
        <f t="shared" si="11"/>
        <v>0</v>
      </c>
      <c r="R56" s="2">
        <f t="shared" si="12"/>
        <v>0</v>
      </c>
      <c r="S56" s="2">
        <f t="shared" si="21"/>
        <v>0</v>
      </c>
      <c r="T56" s="3">
        <f t="shared" si="13"/>
        <v>0</v>
      </c>
      <c r="U56" s="2">
        <v>0</v>
      </c>
      <c r="V56" s="2">
        <v>0</v>
      </c>
      <c r="W56" s="3">
        <f t="shared" si="20"/>
        <v>0</v>
      </c>
      <c r="X56" s="1">
        <v>0</v>
      </c>
      <c r="Y56" s="2">
        <v>0</v>
      </c>
      <c r="Z56" s="3">
        <f t="shared" si="14"/>
        <v>0</v>
      </c>
    </row>
    <row r="57" spans="1:26" ht="11.25">
      <c r="A57" s="51">
        <v>7</v>
      </c>
      <c r="B57" s="52" t="str">
        <f aca="true" t="shared" si="22" ref="B57:B75">B18</f>
        <v>Pressure Zones 7 &amp; 8 Supp. Supply</v>
      </c>
      <c r="C57" s="53"/>
      <c r="D57" s="54"/>
      <c r="E57" s="55"/>
      <c r="F57" s="53">
        <f aca="true" t="shared" si="23" ref="F57:G75">F18</f>
        <v>0</v>
      </c>
      <c r="G57" s="54">
        <v>397000</v>
      </c>
      <c r="H57" s="55">
        <f aca="true" t="shared" si="24" ref="H57:H77">SUM(F57:G57)</f>
        <v>397000</v>
      </c>
      <c r="I57" s="54">
        <f aca="true" t="shared" si="25" ref="I57:J75">I18</f>
        <v>0</v>
      </c>
      <c r="J57" s="54">
        <f t="shared" si="25"/>
        <v>1122000</v>
      </c>
      <c r="K57" s="56">
        <f aca="true" t="shared" si="26" ref="K57:K77">SUM(I57:J57)</f>
        <v>1122000</v>
      </c>
      <c r="L57" s="54">
        <f aca="true" t="shared" si="27" ref="L57:M75">+L18</f>
        <v>0</v>
      </c>
      <c r="M57" s="54">
        <f t="shared" si="27"/>
        <v>5894000</v>
      </c>
      <c r="N57" s="54">
        <f aca="true" t="shared" si="28" ref="N57:N77">SUM(L57:M57)</f>
        <v>5894000</v>
      </c>
      <c r="O57" s="57">
        <f aca="true" t="shared" si="29" ref="O57:P75">+O18</f>
        <v>0</v>
      </c>
      <c r="P57" s="54">
        <f t="shared" si="29"/>
        <v>893000</v>
      </c>
      <c r="Q57" s="56">
        <f aca="true" t="shared" si="30" ref="Q57:Q77">SUM(O57:P57)</f>
        <v>893000</v>
      </c>
      <c r="R57" s="54">
        <f t="shared" si="12"/>
        <v>0</v>
      </c>
      <c r="S57" s="54">
        <f t="shared" si="21"/>
        <v>0</v>
      </c>
      <c r="T57" s="55">
        <f aca="true" t="shared" si="31" ref="T57:T77">SUM(R57:S57)</f>
        <v>0</v>
      </c>
      <c r="U57" s="54">
        <v>0</v>
      </c>
      <c r="V57" s="54">
        <v>0</v>
      </c>
      <c r="W57" s="55">
        <f t="shared" si="20"/>
        <v>0</v>
      </c>
      <c r="X57" s="54">
        <v>0</v>
      </c>
      <c r="Y57" s="54">
        <v>0</v>
      </c>
      <c r="Z57" s="55">
        <f aca="true" t="shared" si="32" ref="Z57:Z76">X57+Y57</f>
        <v>0</v>
      </c>
    </row>
    <row r="58" spans="1:26" ht="11.25">
      <c r="A58" s="50"/>
      <c r="B58" s="50" t="str">
        <f t="shared" si="22"/>
        <v>Pump Station 220  - Raymond Rd.</v>
      </c>
      <c r="C58" s="2"/>
      <c r="D58" s="2"/>
      <c r="E58" s="2"/>
      <c r="F58" s="1">
        <f t="shared" si="23"/>
        <v>0</v>
      </c>
      <c r="G58" s="2">
        <f t="shared" si="23"/>
        <v>0</v>
      </c>
      <c r="H58" s="3">
        <f t="shared" si="24"/>
        <v>0</v>
      </c>
      <c r="I58" s="2">
        <f t="shared" si="25"/>
        <v>0</v>
      </c>
      <c r="J58" s="2">
        <f t="shared" si="25"/>
        <v>0</v>
      </c>
      <c r="K58" s="4">
        <f t="shared" si="26"/>
        <v>0</v>
      </c>
      <c r="L58" s="2">
        <f t="shared" si="27"/>
        <v>0</v>
      </c>
      <c r="M58" s="2">
        <v>0</v>
      </c>
      <c r="N58" s="2">
        <f t="shared" si="28"/>
        <v>0</v>
      </c>
      <c r="O58" s="5">
        <f t="shared" si="29"/>
        <v>0</v>
      </c>
      <c r="P58" s="2">
        <v>0</v>
      </c>
      <c r="Q58" s="4">
        <f t="shared" si="30"/>
        <v>0</v>
      </c>
      <c r="R58" s="2">
        <f t="shared" si="12"/>
        <v>0</v>
      </c>
      <c r="S58" s="2">
        <v>0</v>
      </c>
      <c r="T58" s="3">
        <f t="shared" si="31"/>
        <v>0</v>
      </c>
      <c r="U58" s="2">
        <v>0</v>
      </c>
      <c r="V58" s="2">
        <v>0</v>
      </c>
      <c r="W58" s="3">
        <f t="shared" si="20"/>
        <v>0</v>
      </c>
      <c r="X58" s="1">
        <v>0</v>
      </c>
      <c r="Y58" s="2">
        <v>0</v>
      </c>
      <c r="Z58" s="3">
        <f t="shared" si="32"/>
        <v>0</v>
      </c>
    </row>
    <row r="59" spans="1:26" ht="11.25">
      <c r="A59" s="50">
        <v>8</v>
      </c>
      <c r="B59" s="50" t="str">
        <f t="shared" si="22"/>
        <v>Lakeview Reservoir - Reconstruction</v>
      </c>
      <c r="C59" s="2"/>
      <c r="D59" s="2"/>
      <c r="E59" s="2"/>
      <c r="F59" s="1">
        <f t="shared" si="23"/>
        <v>0</v>
      </c>
      <c r="G59" s="2">
        <v>2974000</v>
      </c>
      <c r="H59" s="3">
        <f t="shared" si="24"/>
        <v>2974000</v>
      </c>
      <c r="I59" s="2">
        <f t="shared" si="25"/>
        <v>0</v>
      </c>
      <c r="J59" s="2">
        <f t="shared" si="25"/>
        <v>1956000</v>
      </c>
      <c r="K59" s="4">
        <f t="shared" si="26"/>
        <v>1956000</v>
      </c>
      <c r="L59" s="2">
        <f t="shared" si="27"/>
        <v>0</v>
      </c>
      <c r="M59" s="2">
        <f t="shared" si="27"/>
        <v>0</v>
      </c>
      <c r="N59" s="2">
        <f t="shared" si="28"/>
        <v>0</v>
      </c>
      <c r="O59" s="5">
        <f t="shared" si="29"/>
        <v>0</v>
      </c>
      <c r="P59" s="2">
        <f t="shared" si="29"/>
        <v>0</v>
      </c>
      <c r="Q59" s="4">
        <f t="shared" si="30"/>
        <v>0</v>
      </c>
      <c r="R59" s="2">
        <f t="shared" si="12"/>
        <v>0</v>
      </c>
      <c r="S59" s="2">
        <f t="shared" si="21"/>
        <v>0</v>
      </c>
      <c r="T59" s="3">
        <f t="shared" si="31"/>
        <v>0</v>
      </c>
      <c r="U59" s="2">
        <v>0</v>
      </c>
      <c r="V59" s="2">
        <v>0</v>
      </c>
      <c r="W59" s="3">
        <f t="shared" si="20"/>
        <v>0</v>
      </c>
      <c r="X59" s="1">
        <v>0</v>
      </c>
      <c r="Y59" s="2">
        <v>0</v>
      </c>
      <c r="Z59" s="3">
        <f t="shared" si="32"/>
        <v>0</v>
      </c>
    </row>
    <row r="60" spans="1:26" ht="11.25">
      <c r="A60" s="51">
        <v>9</v>
      </c>
      <c r="B60" s="52" t="str">
        <f t="shared" si="22"/>
        <v>Booster Pump Station 114</v>
      </c>
      <c r="C60" s="53"/>
      <c r="D60" s="54"/>
      <c r="E60" s="55"/>
      <c r="F60" s="53">
        <f t="shared" si="23"/>
        <v>0</v>
      </c>
      <c r="G60" s="54">
        <f t="shared" si="23"/>
        <v>0</v>
      </c>
      <c r="H60" s="55">
        <f t="shared" si="24"/>
        <v>0</v>
      </c>
      <c r="I60" s="54">
        <f t="shared" si="25"/>
        <v>0</v>
      </c>
      <c r="J60" s="54">
        <v>0</v>
      </c>
      <c r="K60" s="56">
        <f t="shared" si="26"/>
        <v>0</v>
      </c>
      <c r="L60" s="54">
        <f t="shared" si="27"/>
        <v>0</v>
      </c>
      <c r="M60" s="54">
        <v>0</v>
      </c>
      <c r="N60" s="54">
        <f t="shared" si="28"/>
        <v>0</v>
      </c>
      <c r="O60" s="57">
        <f t="shared" si="29"/>
        <v>0</v>
      </c>
      <c r="P60" s="54">
        <v>0</v>
      </c>
      <c r="Q60" s="56">
        <f t="shared" si="30"/>
        <v>0</v>
      </c>
      <c r="R60" s="54">
        <f t="shared" si="12"/>
        <v>0</v>
      </c>
      <c r="S60" s="54">
        <v>647000</v>
      </c>
      <c r="T60" s="55">
        <f t="shared" si="31"/>
        <v>647000</v>
      </c>
      <c r="U60" s="54">
        <v>0</v>
      </c>
      <c r="V60" s="54">
        <v>3170000</v>
      </c>
      <c r="W60" s="55">
        <f t="shared" si="20"/>
        <v>3170000</v>
      </c>
      <c r="X60" s="54">
        <v>0</v>
      </c>
      <c r="Y60" s="54">
        <v>0</v>
      </c>
      <c r="Z60" s="55">
        <f t="shared" si="32"/>
        <v>0</v>
      </c>
    </row>
    <row r="61" spans="1:26" ht="11.25">
      <c r="A61" s="50">
        <v>10</v>
      </c>
      <c r="B61" s="50" t="str">
        <f t="shared" si="22"/>
        <v>Northeast Side Supplemental Supply</v>
      </c>
      <c r="C61" s="2"/>
      <c r="D61" s="2"/>
      <c r="E61" s="2"/>
      <c r="F61" s="1">
        <f t="shared" si="23"/>
        <v>0</v>
      </c>
      <c r="G61" s="2">
        <f t="shared" si="23"/>
        <v>0</v>
      </c>
      <c r="H61" s="3">
        <f t="shared" si="24"/>
        <v>0</v>
      </c>
      <c r="I61" s="2">
        <f t="shared" si="25"/>
        <v>0</v>
      </c>
      <c r="J61" s="2">
        <f t="shared" si="25"/>
        <v>0</v>
      </c>
      <c r="K61" s="4">
        <f t="shared" si="26"/>
        <v>0</v>
      </c>
      <c r="L61" s="2">
        <f t="shared" si="27"/>
        <v>0</v>
      </c>
      <c r="M61" s="2">
        <f t="shared" si="27"/>
        <v>0</v>
      </c>
      <c r="N61" s="2">
        <f t="shared" si="28"/>
        <v>0</v>
      </c>
      <c r="O61" s="5">
        <f t="shared" si="29"/>
        <v>0</v>
      </c>
      <c r="P61" s="2">
        <v>60000</v>
      </c>
      <c r="Q61" s="4">
        <f t="shared" si="30"/>
        <v>60000</v>
      </c>
      <c r="R61" s="2">
        <f t="shared" si="12"/>
        <v>0</v>
      </c>
      <c r="S61" s="2">
        <v>472000</v>
      </c>
      <c r="T61" s="3">
        <f t="shared" si="31"/>
        <v>472000</v>
      </c>
      <c r="U61" s="2">
        <v>0</v>
      </c>
      <c r="V61" s="2">
        <v>1346000</v>
      </c>
      <c r="W61" s="3">
        <f t="shared" si="20"/>
        <v>1346000</v>
      </c>
      <c r="X61" s="1">
        <v>0</v>
      </c>
      <c r="Y61" s="2">
        <v>0</v>
      </c>
      <c r="Z61" s="3">
        <f t="shared" si="32"/>
        <v>0</v>
      </c>
    </row>
    <row r="62" spans="1:26" ht="11.25">
      <c r="A62" s="50"/>
      <c r="B62" s="50" t="str">
        <f t="shared" si="22"/>
        <v>Security Upgrades</v>
      </c>
      <c r="C62" s="2"/>
      <c r="D62" s="2"/>
      <c r="E62" s="2"/>
      <c r="F62" s="1">
        <f t="shared" si="23"/>
        <v>0</v>
      </c>
      <c r="G62" s="2">
        <v>0</v>
      </c>
      <c r="H62" s="3">
        <f t="shared" si="24"/>
        <v>0</v>
      </c>
      <c r="I62" s="2">
        <f t="shared" si="25"/>
        <v>0</v>
      </c>
      <c r="J62" s="2">
        <v>0</v>
      </c>
      <c r="K62" s="4">
        <f t="shared" si="26"/>
        <v>0</v>
      </c>
      <c r="L62" s="2">
        <f t="shared" si="27"/>
        <v>0</v>
      </c>
      <c r="M62" s="2">
        <v>0</v>
      </c>
      <c r="N62" s="2">
        <f t="shared" si="28"/>
        <v>0</v>
      </c>
      <c r="O62" s="5">
        <f t="shared" si="29"/>
        <v>0</v>
      </c>
      <c r="P62" s="2">
        <v>0</v>
      </c>
      <c r="Q62" s="4">
        <f t="shared" si="30"/>
        <v>0</v>
      </c>
      <c r="R62" s="2">
        <f t="shared" si="12"/>
        <v>0</v>
      </c>
      <c r="S62" s="2">
        <v>0</v>
      </c>
      <c r="T62" s="3">
        <f t="shared" si="31"/>
        <v>0</v>
      </c>
      <c r="U62" s="2">
        <v>0</v>
      </c>
      <c r="V62" s="2">
        <v>0</v>
      </c>
      <c r="W62" s="3">
        <f t="shared" si="20"/>
        <v>0</v>
      </c>
      <c r="X62" s="1">
        <v>0</v>
      </c>
      <c r="Y62" s="2">
        <v>0</v>
      </c>
      <c r="Z62" s="3">
        <f t="shared" si="32"/>
        <v>0</v>
      </c>
    </row>
    <row r="63" spans="1:26" ht="11.25">
      <c r="A63" s="51">
        <v>11</v>
      </c>
      <c r="B63" s="52" t="str">
        <f t="shared" si="22"/>
        <v>System Wide Miscellaneous Projects</v>
      </c>
      <c r="C63" s="53"/>
      <c r="D63" s="54"/>
      <c r="E63" s="55"/>
      <c r="F63" s="53">
        <f t="shared" si="23"/>
        <v>0</v>
      </c>
      <c r="G63" s="54">
        <v>2737000</v>
      </c>
      <c r="H63" s="55">
        <f t="shared" si="24"/>
        <v>2737000</v>
      </c>
      <c r="I63" s="54">
        <f t="shared" si="25"/>
        <v>0</v>
      </c>
      <c r="J63" s="54">
        <v>1598000</v>
      </c>
      <c r="K63" s="56">
        <f t="shared" si="26"/>
        <v>1598000</v>
      </c>
      <c r="L63" s="54">
        <f t="shared" si="27"/>
        <v>0</v>
      </c>
      <c r="M63" s="54">
        <v>1852000</v>
      </c>
      <c r="N63" s="54">
        <f t="shared" si="28"/>
        <v>1852000</v>
      </c>
      <c r="O63" s="57">
        <f t="shared" si="29"/>
        <v>0</v>
      </c>
      <c r="P63" s="54">
        <v>2008000</v>
      </c>
      <c r="Q63" s="56">
        <f t="shared" si="30"/>
        <v>2008000</v>
      </c>
      <c r="R63" s="54">
        <f t="shared" si="12"/>
        <v>0</v>
      </c>
      <c r="S63" s="54">
        <v>2550000</v>
      </c>
      <c r="T63" s="55">
        <f t="shared" si="31"/>
        <v>2550000</v>
      </c>
      <c r="U63" s="54">
        <v>0</v>
      </c>
      <c r="V63" s="54">
        <v>2106000</v>
      </c>
      <c r="W63" s="55">
        <f t="shared" si="20"/>
        <v>2106000</v>
      </c>
      <c r="X63" s="54">
        <v>0</v>
      </c>
      <c r="Y63" s="54">
        <v>0</v>
      </c>
      <c r="Z63" s="55">
        <f t="shared" si="32"/>
        <v>0</v>
      </c>
    </row>
    <row r="64" spans="1:26" ht="11.25">
      <c r="A64" s="50">
        <v>12</v>
      </c>
      <c r="B64" s="50" t="str">
        <f t="shared" si="22"/>
        <v>Paterson Street Building Remodel</v>
      </c>
      <c r="C64" s="2"/>
      <c r="D64" s="2"/>
      <c r="E64" s="2"/>
      <c r="F64" s="1">
        <f t="shared" si="23"/>
        <v>0</v>
      </c>
      <c r="G64" s="2">
        <v>6847000</v>
      </c>
      <c r="H64" s="3">
        <f t="shared" si="24"/>
        <v>6847000</v>
      </c>
      <c r="I64" s="2">
        <f t="shared" si="25"/>
        <v>0</v>
      </c>
      <c r="J64" s="2">
        <f t="shared" si="25"/>
        <v>400000</v>
      </c>
      <c r="K64" s="4">
        <f t="shared" si="26"/>
        <v>400000</v>
      </c>
      <c r="L64" s="2">
        <f t="shared" si="27"/>
        <v>0</v>
      </c>
      <c r="M64" s="2">
        <f t="shared" si="27"/>
        <v>0</v>
      </c>
      <c r="N64" s="2">
        <f t="shared" si="28"/>
        <v>0</v>
      </c>
      <c r="O64" s="5">
        <f t="shared" si="29"/>
        <v>0</v>
      </c>
      <c r="P64" s="2">
        <f t="shared" si="29"/>
        <v>0</v>
      </c>
      <c r="Q64" s="4">
        <f t="shared" si="30"/>
        <v>0</v>
      </c>
      <c r="R64" s="2">
        <f t="shared" si="12"/>
        <v>0</v>
      </c>
      <c r="S64" s="2">
        <f t="shared" si="21"/>
        <v>0</v>
      </c>
      <c r="T64" s="3">
        <f t="shared" si="31"/>
        <v>0</v>
      </c>
      <c r="U64" s="2">
        <v>0</v>
      </c>
      <c r="V64" s="2">
        <v>0</v>
      </c>
      <c r="W64" s="3">
        <f t="shared" si="20"/>
        <v>0</v>
      </c>
      <c r="X64" s="1">
        <v>0</v>
      </c>
      <c r="Y64" s="2">
        <v>0</v>
      </c>
      <c r="Z64" s="3">
        <f t="shared" si="32"/>
        <v>0</v>
      </c>
    </row>
    <row r="65" spans="1:26" ht="11.25">
      <c r="A65" s="50"/>
      <c r="B65" s="50" t="str">
        <f t="shared" si="22"/>
        <v>Advanced Metering / Project H2O</v>
      </c>
      <c r="C65" s="2"/>
      <c r="D65" s="2"/>
      <c r="E65" s="2"/>
      <c r="F65" s="1">
        <f t="shared" si="23"/>
        <v>0</v>
      </c>
      <c r="G65" s="2">
        <f t="shared" si="23"/>
        <v>0</v>
      </c>
      <c r="H65" s="3">
        <f t="shared" si="24"/>
        <v>0</v>
      </c>
      <c r="I65" s="2">
        <f t="shared" si="25"/>
        <v>0</v>
      </c>
      <c r="J65" s="2">
        <f t="shared" si="25"/>
        <v>0</v>
      </c>
      <c r="K65" s="4">
        <f t="shared" si="26"/>
        <v>0</v>
      </c>
      <c r="L65" s="2">
        <f t="shared" si="27"/>
        <v>0</v>
      </c>
      <c r="M65" s="2">
        <f t="shared" si="27"/>
        <v>0</v>
      </c>
      <c r="N65" s="2">
        <f t="shared" si="28"/>
        <v>0</v>
      </c>
      <c r="O65" s="5">
        <f t="shared" si="29"/>
        <v>0</v>
      </c>
      <c r="P65" s="2">
        <f t="shared" si="29"/>
        <v>0</v>
      </c>
      <c r="Q65" s="4">
        <f t="shared" si="30"/>
        <v>0</v>
      </c>
      <c r="R65" s="2">
        <f t="shared" si="12"/>
        <v>0</v>
      </c>
      <c r="S65" s="2">
        <f t="shared" si="21"/>
        <v>0</v>
      </c>
      <c r="T65" s="3">
        <f t="shared" si="31"/>
        <v>0</v>
      </c>
      <c r="U65" s="2">
        <v>0</v>
      </c>
      <c r="V65" s="2">
        <v>0</v>
      </c>
      <c r="W65" s="3">
        <f t="shared" si="20"/>
        <v>0</v>
      </c>
      <c r="X65" s="1">
        <v>0</v>
      </c>
      <c r="Y65" s="2">
        <v>0</v>
      </c>
      <c r="Z65" s="3">
        <f t="shared" si="32"/>
        <v>0</v>
      </c>
    </row>
    <row r="66" spans="1:26" ht="11.25">
      <c r="A66" s="51">
        <v>13</v>
      </c>
      <c r="B66" s="52" t="str">
        <f t="shared" si="22"/>
        <v>Booster Station 106 - Rebuild</v>
      </c>
      <c r="C66" s="53"/>
      <c r="D66" s="54"/>
      <c r="E66" s="55"/>
      <c r="F66" s="53">
        <f t="shared" si="23"/>
        <v>0</v>
      </c>
      <c r="G66" s="54">
        <v>1698000</v>
      </c>
      <c r="H66" s="55">
        <f t="shared" si="24"/>
        <v>1698000</v>
      </c>
      <c r="I66" s="54">
        <f t="shared" si="25"/>
        <v>0</v>
      </c>
      <c r="J66" s="54">
        <v>635000</v>
      </c>
      <c r="K66" s="56">
        <f t="shared" si="26"/>
        <v>635000</v>
      </c>
      <c r="L66" s="54">
        <f t="shared" si="27"/>
        <v>0</v>
      </c>
      <c r="M66" s="54">
        <v>654000</v>
      </c>
      <c r="N66" s="54">
        <f t="shared" si="28"/>
        <v>654000</v>
      </c>
      <c r="O66" s="57">
        <f t="shared" si="29"/>
        <v>0</v>
      </c>
      <c r="P66" s="54">
        <f t="shared" si="29"/>
        <v>0</v>
      </c>
      <c r="Q66" s="56">
        <f t="shared" si="30"/>
        <v>0</v>
      </c>
      <c r="R66" s="54">
        <f t="shared" si="12"/>
        <v>0</v>
      </c>
      <c r="S66" s="54">
        <f t="shared" si="21"/>
        <v>0</v>
      </c>
      <c r="T66" s="55">
        <f t="shared" si="31"/>
        <v>0</v>
      </c>
      <c r="U66" s="54">
        <v>0</v>
      </c>
      <c r="V66" s="54">
        <v>0</v>
      </c>
      <c r="W66" s="55">
        <f t="shared" si="20"/>
        <v>0</v>
      </c>
      <c r="X66" s="54">
        <v>0</v>
      </c>
      <c r="Y66" s="54">
        <v>0</v>
      </c>
      <c r="Z66" s="55">
        <f t="shared" si="32"/>
        <v>0</v>
      </c>
    </row>
    <row r="67" spans="1:26" ht="11.25">
      <c r="A67" s="50">
        <v>14</v>
      </c>
      <c r="B67" s="50" t="str">
        <f t="shared" si="22"/>
        <v>Zone 11 - Blackhawk Elevated Storage</v>
      </c>
      <c r="C67" s="2"/>
      <c r="D67" s="2"/>
      <c r="E67" s="2"/>
      <c r="F67" s="1">
        <f t="shared" si="23"/>
        <v>0</v>
      </c>
      <c r="G67" s="2">
        <v>0</v>
      </c>
      <c r="H67" s="3">
        <f t="shared" si="24"/>
        <v>0</v>
      </c>
      <c r="I67" s="2">
        <f t="shared" si="25"/>
        <v>0</v>
      </c>
      <c r="J67" s="2">
        <v>0</v>
      </c>
      <c r="K67" s="4">
        <f t="shared" si="26"/>
        <v>0</v>
      </c>
      <c r="L67" s="2">
        <f t="shared" si="27"/>
        <v>0</v>
      </c>
      <c r="M67" s="2">
        <v>0</v>
      </c>
      <c r="N67" s="2">
        <f t="shared" si="28"/>
        <v>0</v>
      </c>
      <c r="O67" s="5">
        <f t="shared" si="29"/>
        <v>0</v>
      </c>
      <c r="P67" s="2">
        <v>0</v>
      </c>
      <c r="Q67" s="4">
        <f t="shared" si="30"/>
        <v>0</v>
      </c>
      <c r="R67" s="2">
        <f t="shared" si="12"/>
        <v>0</v>
      </c>
      <c r="S67" s="2">
        <f t="shared" si="21"/>
        <v>0</v>
      </c>
      <c r="T67" s="3">
        <f t="shared" si="31"/>
        <v>0</v>
      </c>
      <c r="U67" s="2">
        <v>0</v>
      </c>
      <c r="V67" s="2">
        <v>63000</v>
      </c>
      <c r="W67" s="3">
        <f t="shared" si="20"/>
        <v>63000</v>
      </c>
      <c r="X67" s="1">
        <v>0</v>
      </c>
      <c r="Y67" s="2">
        <v>0</v>
      </c>
      <c r="Z67" s="3">
        <f t="shared" si="32"/>
        <v>0</v>
      </c>
    </row>
    <row r="68" spans="1:26" ht="11.25">
      <c r="A68" s="50">
        <v>15</v>
      </c>
      <c r="B68" s="50" t="str">
        <f t="shared" si="22"/>
        <v>Misc. Pump Station/PRV/Facility Projects</v>
      </c>
      <c r="C68" s="2"/>
      <c r="D68" s="2"/>
      <c r="E68" s="2"/>
      <c r="F68" s="1">
        <f t="shared" si="23"/>
        <v>0</v>
      </c>
      <c r="G68" s="2">
        <v>2944000</v>
      </c>
      <c r="H68" s="3">
        <f t="shared" si="24"/>
        <v>2944000</v>
      </c>
      <c r="I68" s="2">
        <f t="shared" si="25"/>
        <v>0</v>
      </c>
      <c r="J68" s="2">
        <v>704000</v>
      </c>
      <c r="K68" s="4">
        <f t="shared" si="26"/>
        <v>704000</v>
      </c>
      <c r="L68" s="2">
        <f t="shared" si="27"/>
        <v>0</v>
      </c>
      <c r="M68" s="2">
        <v>1241000</v>
      </c>
      <c r="N68" s="2">
        <f t="shared" si="28"/>
        <v>1241000</v>
      </c>
      <c r="O68" s="5">
        <f t="shared" si="29"/>
        <v>0</v>
      </c>
      <c r="P68" s="2">
        <v>1301000</v>
      </c>
      <c r="Q68" s="4">
        <f t="shared" si="30"/>
        <v>1301000</v>
      </c>
      <c r="R68" s="2">
        <f t="shared" si="12"/>
        <v>0</v>
      </c>
      <c r="S68" s="2">
        <v>1365000</v>
      </c>
      <c r="T68" s="3">
        <f t="shared" si="31"/>
        <v>1365000</v>
      </c>
      <c r="U68" s="2">
        <v>0</v>
      </c>
      <c r="V68" s="2">
        <v>1432000</v>
      </c>
      <c r="W68" s="3">
        <f t="shared" si="20"/>
        <v>1432000</v>
      </c>
      <c r="X68" s="1">
        <v>0</v>
      </c>
      <c r="Y68" s="2">
        <v>0</v>
      </c>
      <c r="Z68" s="3">
        <f t="shared" si="32"/>
        <v>0</v>
      </c>
    </row>
    <row r="69" spans="1:26" ht="11.25">
      <c r="A69" s="51">
        <v>16</v>
      </c>
      <c r="B69" s="52" t="str">
        <f t="shared" si="22"/>
        <v>Booster Pump Station 129 Reconstruct</v>
      </c>
      <c r="C69" s="53"/>
      <c r="D69" s="54"/>
      <c r="E69" s="55"/>
      <c r="F69" s="53">
        <f t="shared" si="23"/>
        <v>0</v>
      </c>
      <c r="G69" s="54">
        <f t="shared" si="23"/>
        <v>0</v>
      </c>
      <c r="H69" s="55">
        <f t="shared" si="24"/>
        <v>0</v>
      </c>
      <c r="I69" s="54">
        <f t="shared" si="25"/>
        <v>0</v>
      </c>
      <c r="J69" s="54">
        <f t="shared" si="25"/>
        <v>56000</v>
      </c>
      <c r="K69" s="56">
        <f t="shared" si="26"/>
        <v>56000</v>
      </c>
      <c r="L69" s="54">
        <f t="shared" si="27"/>
        <v>0</v>
      </c>
      <c r="M69" s="54">
        <f t="shared" si="27"/>
        <v>121000</v>
      </c>
      <c r="N69" s="54">
        <f t="shared" si="28"/>
        <v>121000</v>
      </c>
      <c r="O69" s="57">
        <f t="shared" si="29"/>
        <v>0</v>
      </c>
      <c r="P69" s="54">
        <v>1609000</v>
      </c>
      <c r="Q69" s="56">
        <f t="shared" si="30"/>
        <v>1609000</v>
      </c>
      <c r="R69" s="54">
        <f t="shared" si="12"/>
        <v>0</v>
      </c>
      <c r="S69" s="54">
        <v>919000</v>
      </c>
      <c r="T69" s="55">
        <f t="shared" si="31"/>
        <v>919000</v>
      </c>
      <c r="U69" s="54">
        <v>0</v>
      </c>
      <c r="V69" s="54">
        <v>947000</v>
      </c>
      <c r="W69" s="55">
        <f t="shared" si="20"/>
        <v>947000</v>
      </c>
      <c r="X69" s="54">
        <v>0</v>
      </c>
      <c r="Y69" s="54">
        <v>0</v>
      </c>
      <c r="Z69" s="55">
        <f t="shared" si="32"/>
        <v>0</v>
      </c>
    </row>
    <row r="70" spans="1:26" ht="11.25">
      <c r="A70" s="50">
        <v>17</v>
      </c>
      <c r="B70" s="50" t="str">
        <f t="shared" si="22"/>
        <v>Iron &amp; Manganese Filter at Well 19</v>
      </c>
      <c r="C70" s="2"/>
      <c r="D70" s="2"/>
      <c r="E70" s="2"/>
      <c r="F70" s="1">
        <f t="shared" si="23"/>
        <v>0</v>
      </c>
      <c r="G70" s="2">
        <f t="shared" si="23"/>
        <v>344000</v>
      </c>
      <c r="H70" s="3">
        <f t="shared" si="24"/>
        <v>344000</v>
      </c>
      <c r="I70" s="2">
        <f t="shared" si="25"/>
        <v>0</v>
      </c>
      <c r="J70" s="2">
        <f t="shared" si="25"/>
        <v>3350000</v>
      </c>
      <c r="K70" s="4">
        <f t="shared" si="26"/>
        <v>3350000</v>
      </c>
      <c r="L70" s="2">
        <f t="shared" si="27"/>
        <v>0</v>
      </c>
      <c r="M70" s="2">
        <f t="shared" si="27"/>
        <v>0</v>
      </c>
      <c r="N70" s="2">
        <f t="shared" si="28"/>
        <v>0</v>
      </c>
      <c r="O70" s="5">
        <f t="shared" si="29"/>
        <v>0</v>
      </c>
      <c r="P70" s="2">
        <f t="shared" si="29"/>
        <v>0</v>
      </c>
      <c r="Q70" s="4">
        <f t="shared" si="30"/>
        <v>0</v>
      </c>
      <c r="R70" s="2">
        <f t="shared" si="12"/>
        <v>0</v>
      </c>
      <c r="S70" s="2">
        <f t="shared" si="21"/>
        <v>0</v>
      </c>
      <c r="T70" s="3">
        <f t="shared" si="31"/>
        <v>0</v>
      </c>
      <c r="U70" s="2">
        <v>0</v>
      </c>
      <c r="V70" s="2">
        <v>0</v>
      </c>
      <c r="W70" s="3">
        <f t="shared" si="20"/>
        <v>0</v>
      </c>
      <c r="X70" s="1">
        <v>0</v>
      </c>
      <c r="Y70" s="2">
        <v>0</v>
      </c>
      <c r="Z70" s="3">
        <f t="shared" si="32"/>
        <v>0</v>
      </c>
    </row>
    <row r="71" spans="1:26" ht="11.25">
      <c r="A71" s="50">
        <v>18</v>
      </c>
      <c r="B71" s="50" t="str">
        <f t="shared" si="22"/>
        <v>Iron &amp; Manganese Filter at Well 30</v>
      </c>
      <c r="C71" s="2"/>
      <c r="D71" s="2"/>
      <c r="E71" s="2"/>
      <c r="F71" s="1">
        <f t="shared" si="23"/>
        <v>0</v>
      </c>
      <c r="G71" s="2">
        <f t="shared" si="23"/>
        <v>0</v>
      </c>
      <c r="H71" s="3">
        <f t="shared" si="24"/>
        <v>0</v>
      </c>
      <c r="I71" s="2">
        <f t="shared" si="25"/>
        <v>0</v>
      </c>
      <c r="J71" s="2">
        <f t="shared" si="25"/>
        <v>0</v>
      </c>
      <c r="K71" s="4">
        <f t="shared" si="26"/>
        <v>0</v>
      </c>
      <c r="L71" s="2">
        <f t="shared" si="27"/>
        <v>0</v>
      </c>
      <c r="M71" s="2">
        <v>380000</v>
      </c>
      <c r="N71" s="2">
        <f t="shared" si="28"/>
        <v>380000</v>
      </c>
      <c r="O71" s="5">
        <f t="shared" si="29"/>
        <v>0</v>
      </c>
      <c r="P71" s="2">
        <v>3774000</v>
      </c>
      <c r="Q71" s="4">
        <f t="shared" si="30"/>
        <v>3774000</v>
      </c>
      <c r="R71" s="2">
        <f t="shared" si="12"/>
        <v>0</v>
      </c>
      <c r="S71" s="2">
        <v>0</v>
      </c>
      <c r="T71" s="3">
        <f t="shared" si="31"/>
        <v>0</v>
      </c>
      <c r="U71" s="2">
        <v>0</v>
      </c>
      <c r="V71" s="2">
        <v>0</v>
      </c>
      <c r="W71" s="3">
        <f t="shared" si="20"/>
        <v>0</v>
      </c>
      <c r="X71" s="1">
        <v>0</v>
      </c>
      <c r="Y71" s="2">
        <v>0</v>
      </c>
      <c r="Z71" s="3">
        <f t="shared" si="32"/>
        <v>0</v>
      </c>
    </row>
    <row r="72" spans="1:26" ht="11.25">
      <c r="A72" s="51">
        <v>19</v>
      </c>
      <c r="B72" s="52" t="str">
        <f t="shared" si="22"/>
        <v>Near West Side Water Supply Project</v>
      </c>
      <c r="C72" s="53"/>
      <c r="D72" s="54"/>
      <c r="E72" s="55"/>
      <c r="F72" s="53">
        <f t="shared" si="23"/>
        <v>0</v>
      </c>
      <c r="G72" s="54">
        <f t="shared" si="23"/>
        <v>0</v>
      </c>
      <c r="H72" s="55">
        <f t="shared" si="24"/>
        <v>0</v>
      </c>
      <c r="I72" s="54">
        <f t="shared" si="25"/>
        <v>0</v>
      </c>
      <c r="J72" s="54">
        <f t="shared" si="25"/>
        <v>0</v>
      </c>
      <c r="K72" s="56">
        <f t="shared" si="26"/>
        <v>0</v>
      </c>
      <c r="L72" s="54">
        <f t="shared" si="27"/>
        <v>0</v>
      </c>
      <c r="M72" s="54">
        <f t="shared" si="27"/>
        <v>0</v>
      </c>
      <c r="N72" s="54">
        <f t="shared" si="28"/>
        <v>0</v>
      </c>
      <c r="O72" s="57">
        <f t="shared" si="29"/>
        <v>0</v>
      </c>
      <c r="P72" s="54">
        <v>0</v>
      </c>
      <c r="Q72" s="56">
        <f t="shared" si="30"/>
        <v>0</v>
      </c>
      <c r="R72" s="54">
        <f t="shared" si="12"/>
        <v>0</v>
      </c>
      <c r="S72" s="54">
        <v>0</v>
      </c>
      <c r="T72" s="55">
        <f t="shared" si="31"/>
        <v>0</v>
      </c>
      <c r="U72" s="54">
        <v>0</v>
      </c>
      <c r="V72" s="54">
        <v>63000</v>
      </c>
      <c r="W72" s="55">
        <f t="shared" si="20"/>
        <v>63000</v>
      </c>
      <c r="X72" s="54">
        <v>0</v>
      </c>
      <c r="Y72" s="54">
        <v>0</v>
      </c>
      <c r="Z72" s="55">
        <f t="shared" si="32"/>
        <v>0</v>
      </c>
    </row>
    <row r="73" spans="1:26" ht="11.25">
      <c r="A73" s="50">
        <v>20</v>
      </c>
      <c r="B73" s="50" t="str">
        <f t="shared" si="22"/>
        <v>Well 29 Filter Capacity Expansion</v>
      </c>
      <c r="C73" s="2"/>
      <c r="D73" s="2"/>
      <c r="E73" s="2"/>
      <c r="F73" s="1">
        <f t="shared" si="23"/>
        <v>0</v>
      </c>
      <c r="G73" s="2">
        <v>446000</v>
      </c>
      <c r="H73" s="3">
        <f t="shared" si="24"/>
        <v>446000</v>
      </c>
      <c r="I73" s="2">
        <f t="shared" si="25"/>
        <v>0</v>
      </c>
      <c r="J73" s="2">
        <f t="shared" si="25"/>
        <v>0</v>
      </c>
      <c r="K73" s="4">
        <f t="shared" si="26"/>
        <v>0</v>
      </c>
      <c r="L73" s="2">
        <f t="shared" si="27"/>
        <v>0</v>
      </c>
      <c r="M73" s="2">
        <f t="shared" si="27"/>
        <v>0</v>
      </c>
      <c r="N73" s="2">
        <f t="shared" si="28"/>
        <v>0</v>
      </c>
      <c r="O73" s="5">
        <f t="shared" si="29"/>
        <v>0</v>
      </c>
      <c r="P73" s="2">
        <f t="shared" si="29"/>
        <v>0</v>
      </c>
      <c r="Q73" s="4">
        <f t="shared" si="30"/>
        <v>0</v>
      </c>
      <c r="R73" s="2">
        <f t="shared" si="12"/>
        <v>0</v>
      </c>
      <c r="S73" s="2">
        <f t="shared" si="21"/>
        <v>0</v>
      </c>
      <c r="T73" s="3">
        <f t="shared" si="31"/>
        <v>0</v>
      </c>
      <c r="U73" s="2">
        <v>0</v>
      </c>
      <c r="V73" s="2">
        <v>0</v>
      </c>
      <c r="W73" s="3">
        <f t="shared" si="20"/>
        <v>0</v>
      </c>
      <c r="X73" s="1">
        <v>0</v>
      </c>
      <c r="Y73" s="2">
        <v>0</v>
      </c>
      <c r="Z73" s="3">
        <f t="shared" si="32"/>
        <v>0</v>
      </c>
    </row>
    <row r="74" spans="1:26" ht="11.25">
      <c r="A74" s="50">
        <v>21</v>
      </c>
      <c r="B74" s="50" t="str">
        <f t="shared" si="22"/>
        <v>Well 12 Conversion to a Two Zone Well</v>
      </c>
      <c r="C74" s="2"/>
      <c r="D74" s="2"/>
      <c r="E74" s="2"/>
      <c r="F74" s="1">
        <f t="shared" si="23"/>
        <v>0</v>
      </c>
      <c r="G74" s="2">
        <v>48000</v>
      </c>
      <c r="H74" s="3">
        <f t="shared" si="24"/>
        <v>48000</v>
      </c>
      <c r="I74" s="2">
        <f t="shared" si="25"/>
        <v>0</v>
      </c>
      <c r="J74" s="2">
        <v>991000</v>
      </c>
      <c r="K74" s="4">
        <f t="shared" si="26"/>
        <v>991000</v>
      </c>
      <c r="L74" s="2">
        <f t="shared" si="27"/>
        <v>0</v>
      </c>
      <c r="M74" s="2">
        <f t="shared" si="27"/>
        <v>0</v>
      </c>
      <c r="N74" s="2">
        <f t="shared" si="28"/>
        <v>0</v>
      </c>
      <c r="O74" s="5">
        <f t="shared" si="29"/>
        <v>0</v>
      </c>
      <c r="P74" s="2">
        <f t="shared" si="29"/>
        <v>0</v>
      </c>
      <c r="Q74" s="4">
        <f t="shared" si="30"/>
        <v>0</v>
      </c>
      <c r="R74" s="2">
        <f t="shared" si="12"/>
        <v>0</v>
      </c>
      <c r="S74" s="2">
        <f t="shared" si="21"/>
        <v>0</v>
      </c>
      <c r="T74" s="3">
        <f t="shared" si="31"/>
        <v>0</v>
      </c>
      <c r="U74" s="2">
        <v>0</v>
      </c>
      <c r="V74" s="2">
        <v>0</v>
      </c>
      <c r="W74" s="3">
        <f t="shared" si="20"/>
        <v>0</v>
      </c>
      <c r="X74" s="1">
        <v>0</v>
      </c>
      <c r="Y74" s="2">
        <v>0</v>
      </c>
      <c r="Z74" s="3">
        <f t="shared" si="32"/>
        <v>0</v>
      </c>
    </row>
    <row r="75" spans="1:26" ht="11.25">
      <c r="A75" s="51">
        <v>22</v>
      </c>
      <c r="B75" s="52" t="str">
        <f t="shared" si="22"/>
        <v>Booster Pump Station 109</v>
      </c>
      <c r="C75" s="53"/>
      <c r="D75" s="54"/>
      <c r="E75" s="55"/>
      <c r="F75" s="53">
        <f t="shared" si="23"/>
        <v>0</v>
      </c>
      <c r="G75" s="54">
        <f t="shared" si="23"/>
        <v>0</v>
      </c>
      <c r="H75" s="55">
        <f t="shared" si="24"/>
        <v>0</v>
      </c>
      <c r="I75" s="54">
        <f t="shared" si="25"/>
        <v>0</v>
      </c>
      <c r="J75" s="54">
        <v>320000</v>
      </c>
      <c r="K75" s="56">
        <f t="shared" si="26"/>
        <v>320000</v>
      </c>
      <c r="L75" s="54">
        <f t="shared" si="27"/>
        <v>0</v>
      </c>
      <c r="M75" s="54">
        <v>1357000</v>
      </c>
      <c r="N75" s="54">
        <f t="shared" si="28"/>
        <v>1357000</v>
      </c>
      <c r="O75" s="57">
        <f t="shared" si="29"/>
        <v>0</v>
      </c>
      <c r="P75" s="54">
        <v>765000</v>
      </c>
      <c r="Q75" s="56">
        <f t="shared" si="30"/>
        <v>765000</v>
      </c>
      <c r="R75" s="54">
        <f t="shared" si="12"/>
        <v>0</v>
      </c>
      <c r="S75" s="54">
        <f t="shared" si="21"/>
        <v>657000</v>
      </c>
      <c r="T75" s="55">
        <f t="shared" si="31"/>
        <v>657000</v>
      </c>
      <c r="U75" s="54">
        <v>0</v>
      </c>
      <c r="V75" s="54">
        <v>0</v>
      </c>
      <c r="W75" s="55">
        <f t="shared" si="20"/>
        <v>0</v>
      </c>
      <c r="X75" s="54">
        <v>0</v>
      </c>
      <c r="Y75" s="54">
        <v>0</v>
      </c>
      <c r="Z75" s="55">
        <f t="shared" si="32"/>
        <v>0</v>
      </c>
    </row>
    <row r="76" spans="1:26" ht="11.25">
      <c r="A76" s="50">
        <v>23</v>
      </c>
      <c r="B76" s="50" t="str">
        <f>B37</f>
        <v>Zone 10 Far West Elevated Reservoir</v>
      </c>
      <c r="C76" s="2"/>
      <c r="D76" s="2"/>
      <c r="E76" s="2"/>
      <c r="F76" s="1">
        <f>F37</f>
        <v>0</v>
      </c>
      <c r="G76" s="2">
        <f>G37</f>
        <v>0</v>
      </c>
      <c r="H76" s="3">
        <f t="shared" si="24"/>
        <v>0</v>
      </c>
      <c r="I76" s="2">
        <f>I37</f>
        <v>0</v>
      </c>
      <c r="J76" s="2">
        <f>J37</f>
        <v>0</v>
      </c>
      <c r="K76" s="4">
        <f t="shared" si="26"/>
        <v>0</v>
      </c>
      <c r="L76" s="2">
        <f>+L37</f>
        <v>0</v>
      </c>
      <c r="M76" s="2">
        <f>+M37</f>
        <v>0</v>
      </c>
      <c r="N76" s="2">
        <f t="shared" si="28"/>
        <v>0</v>
      </c>
      <c r="O76" s="5">
        <v>0</v>
      </c>
      <c r="P76" s="2">
        <v>60000</v>
      </c>
      <c r="Q76" s="4">
        <f t="shared" si="30"/>
        <v>60000</v>
      </c>
      <c r="R76" s="2">
        <v>0</v>
      </c>
      <c r="S76" s="2">
        <v>655000</v>
      </c>
      <c r="T76" s="3">
        <f t="shared" si="31"/>
        <v>655000</v>
      </c>
      <c r="U76" s="2">
        <v>0</v>
      </c>
      <c r="V76" s="2">
        <v>3717000</v>
      </c>
      <c r="W76" s="3">
        <f t="shared" si="20"/>
        <v>3717000</v>
      </c>
      <c r="X76" s="1">
        <v>0</v>
      </c>
      <c r="Y76" s="2">
        <v>0</v>
      </c>
      <c r="Z76" s="3">
        <f t="shared" si="32"/>
        <v>0</v>
      </c>
    </row>
    <row r="77" spans="1:26" ht="11.25">
      <c r="A77" s="50"/>
      <c r="B77" s="50"/>
      <c r="C77" s="2"/>
      <c r="D77" s="2"/>
      <c r="E77" s="2"/>
      <c r="F77" s="1"/>
      <c r="G77" s="2"/>
      <c r="H77" s="3"/>
      <c r="I77" s="2"/>
      <c r="J77" s="2"/>
      <c r="K77" s="4"/>
      <c r="L77" s="2"/>
      <c r="M77" s="2"/>
      <c r="N77" s="2"/>
      <c r="O77" s="5"/>
      <c r="P77" s="2"/>
      <c r="Q77" s="4"/>
      <c r="R77" s="2"/>
      <c r="S77" s="2"/>
      <c r="T77" s="3"/>
      <c r="U77" s="2"/>
      <c r="V77" s="2"/>
      <c r="W77" s="3"/>
      <c r="X77" s="1"/>
      <c r="Z77" s="3"/>
    </row>
    <row r="78" spans="2:26" ht="12" thickBot="1">
      <c r="B78" s="32" t="s">
        <v>3</v>
      </c>
      <c r="C78" s="2"/>
      <c r="D78" s="2"/>
      <c r="E78" s="2"/>
      <c r="F78" s="59">
        <f aca="true" t="shared" si="33" ref="F78:Q78">SUM(F46:F77)</f>
        <v>0</v>
      </c>
      <c r="G78" s="60">
        <f t="shared" si="33"/>
        <v>38356000</v>
      </c>
      <c r="H78" s="61">
        <f t="shared" si="33"/>
        <v>38356000</v>
      </c>
      <c r="I78" s="59">
        <f t="shared" si="33"/>
        <v>0</v>
      </c>
      <c r="J78" s="60">
        <f t="shared" si="33"/>
        <v>27322000</v>
      </c>
      <c r="K78" s="61">
        <f t="shared" si="33"/>
        <v>27322000</v>
      </c>
      <c r="L78" s="59">
        <f t="shared" si="33"/>
        <v>0</v>
      </c>
      <c r="M78" s="60">
        <f t="shared" si="33"/>
        <v>25034000</v>
      </c>
      <c r="N78" s="61">
        <f t="shared" si="33"/>
        <v>25034000</v>
      </c>
      <c r="O78" s="59">
        <f t="shared" si="33"/>
        <v>0</v>
      </c>
      <c r="P78" s="60">
        <f t="shared" si="33"/>
        <v>25347000</v>
      </c>
      <c r="Q78" s="61">
        <f t="shared" si="33"/>
        <v>25347000</v>
      </c>
      <c r="R78" s="59">
        <f aca="true" t="shared" si="34" ref="R78:W78">SUM(R46:R77)</f>
        <v>0</v>
      </c>
      <c r="S78" s="60">
        <f t="shared" si="34"/>
        <v>27137000</v>
      </c>
      <c r="T78" s="61">
        <f t="shared" si="34"/>
        <v>27137000</v>
      </c>
      <c r="U78" s="59">
        <f t="shared" si="34"/>
        <v>0</v>
      </c>
      <c r="V78" s="60">
        <f t="shared" si="34"/>
        <v>28351000</v>
      </c>
      <c r="W78" s="61">
        <f t="shared" si="34"/>
        <v>28351000</v>
      </c>
      <c r="X78" s="59">
        <f>SUM(X46:X76)</f>
        <v>0</v>
      </c>
      <c r="Y78" s="60">
        <f>SUM(Y46:Y76)</f>
        <v>0</v>
      </c>
      <c r="Z78" s="61">
        <f>SUM(Z46:Z76)</f>
        <v>0</v>
      </c>
    </row>
    <row r="80" spans="2:7" ht="11.25">
      <c r="B80" s="32" t="s">
        <v>36</v>
      </c>
      <c r="G80" s="32">
        <f>G78</f>
        <v>38356000</v>
      </c>
    </row>
    <row r="81" spans="2:7" ht="11.25">
      <c r="B81" s="32" t="s">
        <v>38</v>
      </c>
      <c r="F81" s="64"/>
      <c r="G81" s="64">
        <v>-11165000</v>
      </c>
    </row>
    <row r="82" spans="2:25" ht="11.25">
      <c r="B82" s="32" t="s">
        <v>37</v>
      </c>
      <c r="G82" s="32">
        <f>SUM(G80:G81)</f>
        <v>27191000</v>
      </c>
      <c r="J82" s="32">
        <f>G82+J78</f>
        <v>54513000</v>
      </c>
      <c r="M82" s="32">
        <f>J82+M78</f>
        <v>79547000</v>
      </c>
      <c r="P82" s="32">
        <f>M82+P78</f>
        <v>104894000</v>
      </c>
      <c r="S82" s="32">
        <f>P82+S78</f>
        <v>132031000</v>
      </c>
      <c r="X82" s="2">
        <f>G78+J78+M78+P78+S78</f>
        <v>143196000</v>
      </c>
      <c r="Y82" s="2" t="s">
        <v>8</v>
      </c>
    </row>
    <row r="83" spans="2:20" ht="11.25">
      <c r="B83" s="32" t="s">
        <v>21</v>
      </c>
      <c r="F83" s="64"/>
      <c r="G83" s="64">
        <f>G80-G39+G81</f>
        <v>-8169000</v>
      </c>
      <c r="I83" s="64"/>
      <c r="J83" s="64">
        <f>J82-J39</f>
        <v>-9832000</v>
      </c>
      <c r="K83" s="64"/>
      <c r="L83" s="64"/>
      <c r="M83" s="64">
        <f>M82-M39</f>
        <v>-13223000</v>
      </c>
      <c r="N83" s="64"/>
      <c r="O83" s="64"/>
      <c r="P83" s="64">
        <f>P82-P39</f>
        <v>-19086000</v>
      </c>
      <c r="Q83" s="64"/>
      <c r="R83" s="64"/>
      <c r="S83" s="65">
        <f>S82-S39</f>
        <v>-20428000</v>
      </c>
      <c r="T83" s="32" t="s">
        <v>21</v>
      </c>
    </row>
    <row r="84" ht="12" thickBot="1"/>
    <row r="85" spans="3:26" ht="12.75">
      <c r="C85" s="62"/>
      <c r="D85" s="62"/>
      <c r="E85" s="36"/>
      <c r="F85" s="38" t="s">
        <v>30</v>
      </c>
      <c r="G85" s="39"/>
      <c r="H85" s="41"/>
      <c r="I85" s="39" t="s">
        <v>31</v>
      </c>
      <c r="J85" s="39"/>
      <c r="K85" s="41"/>
      <c r="L85" s="38" t="s">
        <v>32</v>
      </c>
      <c r="M85" s="39"/>
      <c r="N85" s="41"/>
      <c r="O85" s="38" t="s">
        <v>33</v>
      </c>
      <c r="P85" s="39"/>
      <c r="Q85" s="41"/>
      <c r="R85" s="76" t="s">
        <v>34</v>
      </c>
      <c r="S85" s="77"/>
      <c r="T85" s="78"/>
      <c r="U85" s="76" t="s">
        <v>35</v>
      </c>
      <c r="V85" s="77"/>
      <c r="W85" s="78"/>
      <c r="X85" s="76" t="s">
        <v>20</v>
      </c>
      <c r="Y85" s="77"/>
      <c r="Z85" s="78"/>
    </row>
    <row r="86" spans="2:26" ht="15.75" thickBot="1">
      <c r="B86" s="37" t="s">
        <v>26</v>
      </c>
      <c r="C86" s="63"/>
      <c r="D86" s="63"/>
      <c r="E86" s="63"/>
      <c r="F86" s="43" t="s">
        <v>23</v>
      </c>
      <c r="G86" s="44" t="s">
        <v>2</v>
      </c>
      <c r="H86" s="45" t="s">
        <v>0</v>
      </c>
      <c r="I86" s="43" t="s">
        <v>23</v>
      </c>
      <c r="J86" s="44" t="s">
        <v>2</v>
      </c>
      <c r="K86" s="45" t="s">
        <v>0</v>
      </c>
      <c r="L86" s="43" t="s">
        <v>23</v>
      </c>
      <c r="M86" s="44" t="s">
        <v>2</v>
      </c>
      <c r="N86" s="45" t="s">
        <v>0</v>
      </c>
      <c r="O86" s="43" t="s">
        <v>23</v>
      </c>
      <c r="P86" s="44" t="s">
        <v>2</v>
      </c>
      <c r="Q86" s="45" t="s">
        <v>0</v>
      </c>
      <c r="R86" s="43" t="s">
        <v>23</v>
      </c>
      <c r="S86" s="44" t="s">
        <v>2</v>
      </c>
      <c r="T86" s="45" t="s">
        <v>0</v>
      </c>
      <c r="U86" s="43" t="s">
        <v>23</v>
      </c>
      <c r="V86" s="44" t="s">
        <v>2</v>
      </c>
      <c r="W86" s="45" t="s">
        <v>0</v>
      </c>
      <c r="X86" s="43" t="s">
        <v>23</v>
      </c>
      <c r="Y86" s="44" t="s">
        <v>2</v>
      </c>
      <c r="Z86" s="45" t="s">
        <v>0</v>
      </c>
    </row>
    <row r="87" spans="3:26" ht="11.25">
      <c r="C87" s="2"/>
      <c r="D87" s="2"/>
      <c r="E87" s="2"/>
      <c r="F87" s="1"/>
      <c r="G87" s="2"/>
      <c r="H87" s="3"/>
      <c r="I87" s="2"/>
      <c r="J87" s="2"/>
      <c r="K87" s="4"/>
      <c r="L87" s="2"/>
      <c r="M87" s="2"/>
      <c r="N87" s="2"/>
      <c r="O87" s="5"/>
      <c r="P87" s="2"/>
      <c r="Q87" s="4"/>
      <c r="R87" s="2"/>
      <c r="S87" s="2"/>
      <c r="T87" s="3"/>
      <c r="U87" s="1"/>
      <c r="V87" s="2"/>
      <c r="W87" s="3"/>
      <c r="X87" s="1"/>
      <c r="Z87" s="3"/>
    </row>
    <row r="88" spans="1:26" ht="11.25">
      <c r="A88" s="49" t="str">
        <f>A45</f>
        <v>Water Utility:</v>
      </c>
      <c r="C88" s="2"/>
      <c r="D88" s="2"/>
      <c r="E88" s="2"/>
      <c r="F88" s="1"/>
      <c r="G88" s="2"/>
      <c r="H88" s="3"/>
      <c r="I88" s="2"/>
      <c r="J88" s="2"/>
      <c r="K88" s="4"/>
      <c r="L88" s="2"/>
      <c r="M88" s="2"/>
      <c r="N88" s="2"/>
      <c r="O88" s="5"/>
      <c r="P88" s="2"/>
      <c r="Q88" s="4"/>
      <c r="R88" s="2"/>
      <c r="S88" s="2"/>
      <c r="T88" s="3"/>
      <c r="U88" s="1"/>
      <c r="V88" s="2"/>
      <c r="W88" s="3"/>
      <c r="X88" s="1"/>
      <c r="Z88" s="3"/>
    </row>
    <row r="89" spans="1:26" ht="11.25">
      <c r="A89" s="50"/>
      <c r="B89" s="50" t="str">
        <f>B46</f>
        <v>Meter Program</v>
      </c>
      <c r="C89" s="2"/>
      <c r="D89" s="2"/>
      <c r="E89" s="2"/>
      <c r="F89" s="1">
        <f>F46</f>
        <v>0</v>
      </c>
      <c r="G89" s="2">
        <f>G46</f>
        <v>0</v>
      </c>
      <c r="H89" s="3">
        <f aca="true" t="shared" si="35" ref="H89:H99">SUM(F89:G89)</f>
        <v>0</v>
      </c>
      <c r="I89" s="2">
        <f>I46</f>
        <v>0</v>
      </c>
      <c r="J89" s="2">
        <f>J46</f>
        <v>0</v>
      </c>
      <c r="K89" s="4">
        <f aca="true" t="shared" si="36" ref="K89:K99">SUM(I89:J89)</f>
        <v>0</v>
      </c>
      <c r="L89" s="2">
        <f>L46</f>
        <v>0</v>
      </c>
      <c r="M89" s="2">
        <f>M46</f>
        <v>0</v>
      </c>
      <c r="N89" s="2">
        <f aca="true" t="shared" si="37" ref="N89:N99">SUM(L89:M89)</f>
        <v>0</v>
      </c>
      <c r="O89" s="5">
        <f aca="true" t="shared" si="38" ref="O89:O120">O46</f>
        <v>0</v>
      </c>
      <c r="P89" s="2">
        <f aca="true" t="shared" si="39" ref="P89:P120">+P46</f>
        <v>0</v>
      </c>
      <c r="Q89" s="4">
        <f aca="true" t="shared" si="40" ref="Q89:Q99">SUM(O89:P89)</f>
        <v>0</v>
      </c>
      <c r="R89" s="2">
        <f>R46</f>
        <v>0</v>
      </c>
      <c r="S89" s="2">
        <f>S46</f>
        <v>0</v>
      </c>
      <c r="T89" s="3">
        <f aca="true" t="shared" si="41" ref="T89:T99">SUM(R89:S89)</f>
        <v>0</v>
      </c>
      <c r="U89" s="2">
        <f aca="true" t="shared" si="42" ref="U89:V120">U46</f>
        <v>0</v>
      </c>
      <c r="V89" s="2">
        <f t="shared" si="42"/>
        <v>0</v>
      </c>
      <c r="W89" s="3">
        <f aca="true" t="shared" si="43" ref="W89:W99">U89+V89</f>
        <v>0</v>
      </c>
      <c r="X89" s="1">
        <v>0</v>
      </c>
      <c r="Y89" s="2">
        <v>0</v>
      </c>
      <c r="Z89" s="3">
        <f aca="true" t="shared" si="44" ref="Z89:Z99">X89+Y89</f>
        <v>0</v>
      </c>
    </row>
    <row r="90" spans="1:26" ht="11.25">
      <c r="A90" s="50">
        <f aca="true" t="shared" si="45" ref="A90:B99">A47</f>
        <v>1</v>
      </c>
      <c r="B90" s="50" t="str">
        <f t="shared" si="45"/>
        <v>Water Mains - Replacements</v>
      </c>
      <c r="C90" s="2"/>
      <c r="D90" s="2"/>
      <c r="E90" s="2"/>
      <c r="F90" s="1">
        <f aca="true" t="shared" si="46" ref="F90:G99">F47</f>
        <v>0</v>
      </c>
      <c r="G90" s="2">
        <f t="shared" si="46"/>
        <v>11718000</v>
      </c>
      <c r="H90" s="3">
        <f t="shared" si="35"/>
        <v>11718000</v>
      </c>
      <c r="I90" s="2">
        <f aca="true" t="shared" si="47" ref="I90:J99">I47</f>
        <v>0</v>
      </c>
      <c r="J90" s="2">
        <f t="shared" si="47"/>
        <v>9033000</v>
      </c>
      <c r="K90" s="4">
        <f t="shared" si="36"/>
        <v>9033000</v>
      </c>
      <c r="L90" s="2">
        <f aca="true" t="shared" si="48" ref="L90:M99">L47</f>
        <v>0</v>
      </c>
      <c r="M90" s="2">
        <f t="shared" si="48"/>
        <v>9938000</v>
      </c>
      <c r="N90" s="2">
        <f t="shared" si="37"/>
        <v>9938000</v>
      </c>
      <c r="O90" s="5">
        <f t="shared" si="38"/>
        <v>0</v>
      </c>
      <c r="P90" s="2">
        <f t="shared" si="39"/>
        <v>10262000</v>
      </c>
      <c r="Q90" s="4">
        <f t="shared" si="40"/>
        <v>10262000</v>
      </c>
      <c r="R90" s="2">
        <f aca="true" t="shared" si="49" ref="R90:S99">R47</f>
        <v>0</v>
      </c>
      <c r="S90" s="2">
        <f t="shared" si="49"/>
        <v>11032000</v>
      </c>
      <c r="T90" s="3">
        <f t="shared" si="41"/>
        <v>11032000</v>
      </c>
      <c r="U90" s="2">
        <f t="shared" si="42"/>
        <v>0</v>
      </c>
      <c r="V90" s="2">
        <f t="shared" si="42"/>
        <v>11869000</v>
      </c>
      <c r="W90" s="3">
        <f t="shared" si="43"/>
        <v>11869000</v>
      </c>
      <c r="X90" s="1">
        <v>0</v>
      </c>
      <c r="Y90" s="2">
        <v>0</v>
      </c>
      <c r="Z90" s="3">
        <f t="shared" si="44"/>
        <v>0</v>
      </c>
    </row>
    <row r="91" spans="1:26" ht="11.25">
      <c r="A91" s="51">
        <f t="shared" si="45"/>
        <v>2</v>
      </c>
      <c r="B91" s="52" t="str">
        <f t="shared" si="45"/>
        <v>Water Mains - New</v>
      </c>
      <c r="C91" s="53"/>
      <c r="D91" s="54"/>
      <c r="E91" s="55"/>
      <c r="F91" s="53">
        <f t="shared" si="46"/>
        <v>0</v>
      </c>
      <c r="G91" s="54">
        <f t="shared" si="46"/>
        <v>1366000</v>
      </c>
      <c r="H91" s="55">
        <f t="shared" si="35"/>
        <v>1366000</v>
      </c>
      <c r="I91" s="54">
        <f t="shared" si="47"/>
        <v>0</v>
      </c>
      <c r="J91" s="54">
        <f t="shared" si="47"/>
        <v>1795000</v>
      </c>
      <c r="K91" s="56">
        <f t="shared" si="36"/>
        <v>1795000</v>
      </c>
      <c r="L91" s="54">
        <f t="shared" si="48"/>
        <v>0</v>
      </c>
      <c r="M91" s="54">
        <f t="shared" si="48"/>
        <v>1962000</v>
      </c>
      <c r="N91" s="54">
        <f t="shared" si="37"/>
        <v>1962000</v>
      </c>
      <c r="O91" s="57">
        <f t="shared" si="38"/>
        <v>0</v>
      </c>
      <c r="P91" s="54">
        <f t="shared" si="39"/>
        <v>2145000</v>
      </c>
      <c r="Q91" s="56">
        <f t="shared" si="40"/>
        <v>2145000</v>
      </c>
      <c r="R91" s="54">
        <f t="shared" si="49"/>
        <v>0</v>
      </c>
      <c r="S91" s="54">
        <f t="shared" si="49"/>
        <v>2346000</v>
      </c>
      <c r="T91" s="55">
        <f t="shared" si="41"/>
        <v>2346000</v>
      </c>
      <c r="U91" s="54">
        <f t="shared" si="42"/>
        <v>0</v>
      </c>
      <c r="V91" s="54">
        <f t="shared" si="42"/>
        <v>2567000</v>
      </c>
      <c r="W91" s="55">
        <f t="shared" si="43"/>
        <v>2567000</v>
      </c>
      <c r="X91" s="54">
        <v>0</v>
      </c>
      <c r="Y91" s="54">
        <v>0</v>
      </c>
      <c r="Z91" s="55">
        <f t="shared" si="44"/>
        <v>0</v>
      </c>
    </row>
    <row r="92" spans="1:26" ht="11.25">
      <c r="A92" s="50"/>
      <c r="B92" s="50" t="str">
        <f t="shared" si="45"/>
        <v>SCADA System</v>
      </c>
      <c r="C92" s="2"/>
      <c r="D92" s="2"/>
      <c r="E92" s="2"/>
      <c r="F92" s="1">
        <f t="shared" si="46"/>
        <v>0</v>
      </c>
      <c r="G92" s="2">
        <f t="shared" si="46"/>
        <v>0</v>
      </c>
      <c r="H92" s="3">
        <f t="shared" si="35"/>
        <v>0</v>
      </c>
      <c r="I92" s="2">
        <f t="shared" si="47"/>
        <v>0</v>
      </c>
      <c r="J92" s="2">
        <f t="shared" si="47"/>
        <v>0</v>
      </c>
      <c r="K92" s="4">
        <f t="shared" si="36"/>
        <v>0</v>
      </c>
      <c r="L92" s="2">
        <f t="shared" si="48"/>
        <v>0</v>
      </c>
      <c r="M92" s="2">
        <f t="shared" si="48"/>
        <v>0</v>
      </c>
      <c r="N92" s="2">
        <f t="shared" si="37"/>
        <v>0</v>
      </c>
      <c r="O92" s="5">
        <f t="shared" si="38"/>
        <v>0</v>
      </c>
      <c r="P92" s="2">
        <f t="shared" si="39"/>
        <v>0</v>
      </c>
      <c r="Q92" s="4">
        <f t="shared" si="40"/>
        <v>0</v>
      </c>
      <c r="R92" s="2">
        <f t="shared" si="49"/>
        <v>0</v>
      </c>
      <c r="S92" s="2">
        <f t="shared" si="49"/>
        <v>0</v>
      </c>
      <c r="T92" s="3">
        <f t="shared" si="41"/>
        <v>0</v>
      </c>
      <c r="U92" s="2">
        <f t="shared" si="42"/>
        <v>0</v>
      </c>
      <c r="V92" s="2">
        <f t="shared" si="42"/>
        <v>0</v>
      </c>
      <c r="W92" s="3">
        <f t="shared" si="43"/>
        <v>0</v>
      </c>
      <c r="X92" s="1">
        <v>0</v>
      </c>
      <c r="Y92" s="2">
        <v>0</v>
      </c>
      <c r="Z92" s="3">
        <f t="shared" si="44"/>
        <v>0</v>
      </c>
    </row>
    <row r="93" spans="1:26" ht="11.25">
      <c r="A93" s="50">
        <f t="shared" si="45"/>
        <v>3</v>
      </c>
      <c r="B93" s="50" t="str">
        <f t="shared" si="45"/>
        <v>Zone 4 Fire Flow Supply Augmentation</v>
      </c>
      <c r="C93" s="2"/>
      <c r="D93" s="2"/>
      <c r="E93" s="2"/>
      <c r="F93" s="1">
        <f t="shared" si="46"/>
        <v>0</v>
      </c>
      <c r="G93" s="2">
        <f t="shared" si="46"/>
        <v>415000</v>
      </c>
      <c r="H93" s="3">
        <f t="shared" si="35"/>
        <v>415000</v>
      </c>
      <c r="I93" s="2">
        <f t="shared" si="47"/>
        <v>0</v>
      </c>
      <c r="J93" s="2">
        <f t="shared" si="47"/>
        <v>5362000</v>
      </c>
      <c r="K93" s="4">
        <f t="shared" si="36"/>
        <v>5362000</v>
      </c>
      <c r="L93" s="2">
        <f t="shared" si="48"/>
        <v>0</v>
      </c>
      <c r="M93" s="2">
        <f t="shared" si="48"/>
        <v>654000</v>
      </c>
      <c r="N93" s="2">
        <f t="shared" si="37"/>
        <v>654000</v>
      </c>
      <c r="O93" s="5">
        <f t="shared" si="38"/>
        <v>0</v>
      </c>
      <c r="P93" s="2">
        <f t="shared" si="39"/>
        <v>673000</v>
      </c>
      <c r="Q93" s="4">
        <f t="shared" si="40"/>
        <v>673000</v>
      </c>
      <c r="R93" s="2">
        <f t="shared" si="49"/>
        <v>0</v>
      </c>
      <c r="S93" s="2">
        <f t="shared" si="49"/>
        <v>0</v>
      </c>
      <c r="T93" s="3">
        <f t="shared" si="41"/>
        <v>0</v>
      </c>
      <c r="U93" s="2">
        <f t="shared" si="42"/>
        <v>0</v>
      </c>
      <c r="V93" s="2">
        <f t="shared" si="42"/>
        <v>0</v>
      </c>
      <c r="W93" s="3">
        <f t="shared" si="43"/>
        <v>0</v>
      </c>
      <c r="X93" s="1">
        <v>0</v>
      </c>
      <c r="Y93" s="2">
        <v>0</v>
      </c>
      <c r="Z93" s="3">
        <f t="shared" si="44"/>
        <v>0</v>
      </c>
    </row>
    <row r="94" spans="1:26" ht="11.25">
      <c r="A94" s="51">
        <f t="shared" si="45"/>
        <v>4</v>
      </c>
      <c r="B94" s="52" t="str">
        <f t="shared" si="45"/>
        <v>Arbor Hills Supp. Fire Flow Supply</v>
      </c>
      <c r="C94" s="53"/>
      <c r="D94" s="54"/>
      <c r="E94" s="55"/>
      <c r="F94" s="53">
        <f t="shared" si="46"/>
        <v>0</v>
      </c>
      <c r="G94" s="54">
        <f t="shared" si="46"/>
        <v>642000</v>
      </c>
      <c r="H94" s="55">
        <f t="shared" si="35"/>
        <v>642000</v>
      </c>
      <c r="I94" s="54">
        <f t="shared" si="47"/>
        <v>0</v>
      </c>
      <c r="J94" s="54">
        <f t="shared" si="47"/>
        <v>0</v>
      </c>
      <c r="K94" s="56">
        <f t="shared" si="36"/>
        <v>0</v>
      </c>
      <c r="L94" s="54">
        <f t="shared" si="48"/>
        <v>0</v>
      </c>
      <c r="M94" s="54">
        <f t="shared" si="48"/>
        <v>0</v>
      </c>
      <c r="N94" s="54">
        <f t="shared" si="37"/>
        <v>0</v>
      </c>
      <c r="O94" s="57">
        <f t="shared" si="38"/>
        <v>0</v>
      </c>
      <c r="P94" s="54">
        <f t="shared" si="39"/>
        <v>0</v>
      </c>
      <c r="Q94" s="56">
        <f t="shared" si="40"/>
        <v>0</v>
      </c>
      <c r="R94" s="54">
        <f t="shared" si="49"/>
        <v>0</v>
      </c>
      <c r="S94" s="54">
        <f t="shared" si="49"/>
        <v>0</v>
      </c>
      <c r="T94" s="55">
        <f t="shared" si="41"/>
        <v>0</v>
      </c>
      <c r="U94" s="54">
        <f t="shared" si="42"/>
        <v>0</v>
      </c>
      <c r="V94" s="54">
        <f t="shared" si="42"/>
        <v>0</v>
      </c>
      <c r="W94" s="55">
        <f t="shared" si="43"/>
        <v>0</v>
      </c>
      <c r="X94" s="54">
        <v>0</v>
      </c>
      <c r="Y94" s="54">
        <v>0</v>
      </c>
      <c r="Z94" s="55">
        <f t="shared" si="44"/>
        <v>0</v>
      </c>
    </row>
    <row r="95" spans="1:26" ht="11.25">
      <c r="A95" s="50"/>
      <c r="B95" s="50" t="str">
        <f t="shared" si="45"/>
        <v>East Side Well 15 VOC Mitigation</v>
      </c>
      <c r="C95" s="2"/>
      <c r="D95" s="2"/>
      <c r="E95" s="2"/>
      <c r="F95" s="1">
        <f t="shared" si="46"/>
        <v>0</v>
      </c>
      <c r="G95" s="2">
        <f t="shared" si="46"/>
        <v>0</v>
      </c>
      <c r="H95" s="3">
        <f t="shared" si="35"/>
        <v>0</v>
      </c>
      <c r="I95" s="2">
        <f t="shared" si="47"/>
        <v>0</v>
      </c>
      <c r="J95" s="2">
        <f t="shared" si="47"/>
        <v>0</v>
      </c>
      <c r="K95" s="4">
        <f t="shared" si="36"/>
        <v>0</v>
      </c>
      <c r="L95" s="2">
        <f t="shared" si="48"/>
        <v>0</v>
      </c>
      <c r="M95" s="2">
        <f t="shared" si="48"/>
        <v>0</v>
      </c>
      <c r="N95" s="2">
        <f t="shared" si="37"/>
        <v>0</v>
      </c>
      <c r="O95" s="5">
        <f t="shared" si="38"/>
        <v>0</v>
      </c>
      <c r="P95" s="2">
        <f t="shared" si="39"/>
        <v>0</v>
      </c>
      <c r="Q95" s="4">
        <f t="shared" si="40"/>
        <v>0</v>
      </c>
      <c r="R95" s="2">
        <f t="shared" si="49"/>
        <v>0</v>
      </c>
      <c r="S95" s="2">
        <f t="shared" si="49"/>
        <v>0</v>
      </c>
      <c r="T95" s="3">
        <f t="shared" si="41"/>
        <v>0</v>
      </c>
      <c r="U95" s="2">
        <f t="shared" si="42"/>
        <v>0</v>
      </c>
      <c r="V95" s="2">
        <f t="shared" si="42"/>
        <v>0</v>
      </c>
      <c r="W95" s="3">
        <f t="shared" si="43"/>
        <v>0</v>
      </c>
      <c r="X95" s="1">
        <v>0</v>
      </c>
      <c r="Y95" s="2">
        <v>0</v>
      </c>
      <c r="Z95" s="3">
        <f t="shared" si="44"/>
        <v>0</v>
      </c>
    </row>
    <row r="96" spans="1:26" ht="11.25">
      <c r="A96" s="50"/>
      <c r="B96" s="50" t="str">
        <f t="shared" si="45"/>
        <v>East Side Well 8 Fe&amp;Mn Mitigation</v>
      </c>
      <c r="C96" s="2"/>
      <c r="D96" s="2"/>
      <c r="E96" s="2"/>
      <c r="F96" s="1">
        <f t="shared" si="46"/>
        <v>0</v>
      </c>
      <c r="G96" s="2">
        <f t="shared" si="46"/>
        <v>0</v>
      </c>
      <c r="H96" s="3">
        <f t="shared" si="35"/>
        <v>0</v>
      </c>
      <c r="I96" s="2">
        <f t="shared" si="47"/>
        <v>0</v>
      </c>
      <c r="J96" s="2">
        <f t="shared" si="47"/>
        <v>0</v>
      </c>
      <c r="K96" s="4">
        <f t="shared" si="36"/>
        <v>0</v>
      </c>
      <c r="L96" s="2">
        <f t="shared" si="48"/>
        <v>0</v>
      </c>
      <c r="M96" s="2">
        <f t="shared" si="48"/>
        <v>0</v>
      </c>
      <c r="N96" s="2">
        <f t="shared" si="37"/>
        <v>0</v>
      </c>
      <c r="O96" s="5">
        <f t="shared" si="38"/>
        <v>0</v>
      </c>
      <c r="P96" s="2">
        <f t="shared" si="39"/>
        <v>0</v>
      </c>
      <c r="Q96" s="4">
        <f t="shared" si="40"/>
        <v>0</v>
      </c>
      <c r="R96" s="2">
        <f t="shared" si="49"/>
        <v>0</v>
      </c>
      <c r="S96" s="2">
        <f t="shared" si="49"/>
        <v>0</v>
      </c>
      <c r="T96" s="3">
        <f t="shared" si="41"/>
        <v>0</v>
      </c>
      <c r="U96" s="2">
        <f t="shared" si="42"/>
        <v>0</v>
      </c>
      <c r="V96" s="2">
        <f t="shared" si="42"/>
        <v>0</v>
      </c>
      <c r="W96" s="3">
        <f t="shared" si="43"/>
        <v>0</v>
      </c>
      <c r="X96" s="1">
        <v>0</v>
      </c>
      <c r="Y96" s="2">
        <v>0</v>
      </c>
      <c r="Z96" s="3">
        <f t="shared" si="44"/>
        <v>0</v>
      </c>
    </row>
    <row r="97" spans="1:26" ht="11.25">
      <c r="A97" s="51">
        <f t="shared" si="45"/>
        <v>5</v>
      </c>
      <c r="B97" s="52" t="str">
        <f t="shared" si="45"/>
        <v>East Side Well 7 Fe&amp;Mn Filtration</v>
      </c>
      <c r="C97" s="53"/>
      <c r="D97" s="54"/>
      <c r="E97" s="55"/>
      <c r="F97" s="53">
        <f t="shared" si="46"/>
        <v>0</v>
      </c>
      <c r="G97" s="54">
        <f t="shared" si="46"/>
        <v>5300000</v>
      </c>
      <c r="H97" s="55">
        <f t="shared" si="35"/>
        <v>5300000</v>
      </c>
      <c r="I97" s="54">
        <f t="shared" si="47"/>
        <v>0</v>
      </c>
      <c r="J97" s="54">
        <f t="shared" si="47"/>
        <v>0</v>
      </c>
      <c r="K97" s="56">
        <f t="shared" si="36"/>
        <v>0</v>
      </c>
      <c r="L97" s="54">
        <f t="shared" si="48"/>
        <v>0</v>
      </c>
      <c r="M97" s="54">
        <f t="shared" si="48"/>
        <v>981000</v>
      </c>
      <c r="N97" s="54">
        <f t="shared" si="37"/>
        <v>981000</v>
      </c>
      <c r="O97" s="57">
        <f t="shared" si="38"/>
        <v>0</v>
      </c>
      <c r="P97" s="54">
        <f t="shared" si="39"/>
        <v>673000</v>
      </c>
      <c r="Q97" s="56">
        <f t="shared" si="40"/>
        <v>673000</v>
      </c>
      <c r="R97" s="54">
        <f t="shared" si="49"/>
        <v>0</v>
      </c>
      <c r="S97" s="54">
        <f t="shared" si="49"/>
        <v>0</v>
      </c>
      <c r="T97" s="55">
        <f t="shared" si="41"/>
        <v>0</v>
      </c>
      <c r="U97" s="54">
        <f t="shared" si="42"/>
        <v>0</v>
      </c>
      <c r="V97" s="54">
        <f t="shared" si="42"/>
        <v>0</v>
      </c>
      <c r="W97" s="55">
        <f t="shared" si="43"/>
        <v>0</v>
      </c>
      <c r="X97" s="54">
        <v>0</v>
      </c>
      <c r="Y97" s="54">
        <v>0</v>
      </c>
      <c r="Z97" s="55">
        <f t="shared" si="44"/>
        <v>0</v>
      </c>
    </row>
    <row r="98" spans="1:26" ht="11.25">
      <c r="A98" s="50">
        <f t="shared" si="45"/>
        <v>6</v>
      </c>
      <c r="B98" s="50" t="str">
        <f t="shared" si="45"/>
        <v>East Side Replacement Well</v>
      </c>
      <c r="C98" s="2"/>
      <c r="D98" s="2"/>
      <c r="E98" s="2"/>
      <c r="F98" s="1">
        <f t="shared" si="46"/>
        <v>0</v>
      </c>
      <c r="G98" s="2">
        <f t="shared" si="46"/>
        <v>480000</v>
      </c>
      <c r="H98" s="3">
        <f t="shared" si="35"/>
        <v>480000</v>
      </c>
      <c r="I98" s="2">
        <f t="shared" si="47"/>
        <v>0</v>
      </c>
      <c r="J98" s="2">
        <f t="shared" si="47"/>
        <v>0</v>
      </c>
      <c r="K98" s="4">
        <f t="shared" si="36"/>
        <v>0</v>
      </c>
      <c r="L98" s="2">
        <f t="shared" si="48"/>
        <v>0</v>
      </c>
      <c r="M98" s="2">
        <f t="shared" si="48"/>
        <v>0</v>
      </c>
      <c r="N98" s="2">
        <f t="shared" si="37"/>
        <v>0</v>
      </c>
      <c r="O98" s="5">
        <f t="shared" si="38"/>
        <v>0</v>
      </c>
      <c r="P98" s="2">
        <f t="shared" si="39"/>
        <v>1124000</v>
      </c>
      <c r="Q98" s="4">
        <f t="shared" si="40"/>
        <v>1124000</v>
      </c>
      <c r="R98" s="2">
        <f t="shared" si="49"/>
        <v>0</v>
      </c>
      <c r="S98" s="2">
        <f t="shared" si="49"/>
        <v>6494000</v>
      </c>
      <c r="T98" s="3">
        <f t="shared" si="41"/>
        <v>6494000</v>
      </c>
      <c r="U98" s="2">
        <f t="shared" si="42"/>
        <v>0</v>
      </c>
      <c r="V98" s="2">
        <f t="shared" si="42"/>
        <v>1071000</v>
      </c>
      <c r="W98" s="3">
        <f t="shared" si="43"/>
        <v>1071000</v>
      </c>
      <c r="X98" s="1">
        <v>0</v>
      </c>
      <c r="Y98" s="2">
        <v>0</v>
      </c>
      <c r="Z98" s="3">
        <f t="shared" si="44"/>
        <v>0</v>
      </c>
    </row>
    <row r="99" spans="1:26" ht="11.25">
      <c r="A99" s="50"/>
      <c r="B99" s="50" t="str">
        <f t="shared" si="45"/>
        <v>Pressure Zone 9 Storage</v>
      </c>
      <c r="C99" s="2"/>
      <c r="D99" s="2"/>
      <c r="E99" s="2"/>
      <c r="F99" s="1">
        <f t="shared" si="46"/>
        <v>0</v>
      </c>
      <c r="G99" s="2">
        <f t="shared" si="46"/>
        <v>0</v>
      </c>
      <c r="H99" s="3">
        <f t="shared" si="35"/>
        <v>0</v>
      </c>
      <c r="I99" s="2">
        <f t="shared" si="47"/>
        <v>0</v>
      </c>
      <c r="J99" s="2">
        <f t="shared" si="47"/>
        <v>0</v>
      </c>
      <c r="K99" s="4">
        <f t="shared" si="36"/>
        <v>0</v>
      </c>
      <c r="L99" s="2">
        <f t="shared" si="48"/>
        <v>0</v>
      </c>
      <c r="M99" s="2">
        <f t="shared" si="48"/>
        <v>0</v>
      </c>
      <c r="N99" s="2">
        <f t="shared" si="37"/>
        <v>0</v>
      </c>
      <c r="O99" s="5">
        <f t="shared" si="38"/>
        <v>0</v>
      </c>
      <c r="P99" s="2">
        <f t="shared" si="39"/>
        <v>0</v>
      </c>
      <c r="Q99" s="4">
        <f t="shared" si="40"/>
        <v>0</v>
      </c>
      <c r="R99" s="2">
        <f t="shared" si="49"/>
        <v>0</v>
      </c>
      <c r="S99" s="2">
        <f t="shared" si="49"/>
        <v>0</v>
      </c>
      <c r="T99" s="3">
        <f t="shared" si="41"/>
        <v>0</v>
      </c>
      <c r="U99" s="2">
        <f t="shared" si="42"/>
        <v>0</v>
      </c>
      <c r="V99" s="2">
        <f t="shared" si="42"/>
        <v>0</v>
      </c>
      <c r="W99" s="3">
        <f t="shared" si="43"/>
        <v>0</v>
      </c>
      <c r="X99" s="1">
        <v>0</v>
      </c>
      <c r="Y99" s="2">
        <v>0</v>
      </c>
      <c r="Z99" s="3">
        <f t="shared" si="44"/>
        <v>0</v>
      </c>
    </row>
    <row r="100" spans="1:26" ht="11.25">
      <c r="A100" s="51">
        <f aca="true" t="shared" si="50" ref="A100:B119">A57</f>
        <v>7</v>
      </c>
      <c r="B100" s="52" t="str">
        <f t="shared" si="50"/>
        <v>Pressure Zones 7 &amp; 8 Supp. Supply</v>
      </c>
      <c r="C100" s="53"/>
      <c r="D100" s="54"/>
      <c r="E100" s="55"/>
      <c r="F100" s="53">
        <f aca="true" t="shared" si="51" ref="F100:G120">F57</f>
        <v>0</v>
      </c>
      <c r="G100" s="54">
        <f t="shared" si="51"/>
        <v>397000</v>
      </c>
      <c r="H100" s="55">
        <f aca="true" t="shared" si="52" ref="H100:H119">SUM(F100:G100)</f>
        <v>397000</v>
      </c>
      <c r="I100" s="54">
        <f aca="true" t="shared" si="53" ref="I100:J120">I57</f>
        <v>0</v>
      </c>
      <c r="J100" s="54">
        <f t="shared" si="53"/>
        <v>1122000</v>
      </c>
      <c r="K100" s="56">
        <f aca="true" t="shared" si="54" ref="K100:K119">SUM(I100:J100)</f>
        <v>1122000</v>
      </c>
      <c r="L100" s="54">
        <f aca="true" t="shared" si="55" ref="L100:M120">L57</f>
        <v>0</v>
      </c>
      <c r="M100" s="54">
        <f t="shared" si="55"/>
        <v>5894000</v>
      </c>
      <c r="N100" s="54">
        <f aca="true" t="shared" si="56" ref="N100:N120">SUM(L100:M100)</f>
        <v>5894000</v>
      </c>
      <c r="O100" s="57">
        <f t="shared" si="38"/>
        <v>0</v>
      </c>
      <c r="P100" s="54">
        <f t="shared" si="39"/>
        <v>893000</v>
      </c>
      <c r="Q100" s="56">
        <f aca="true" t="shared" si="57" ref="Q100:Q119">SUM(O100:P100)</f>
        <v>893000</v>
      </c>
      <c r="R100" s="54">
        <f aca="true" t="shared" si="58" ref="R100:S120">R57</f>
        <v>0</v>
      </c>
      <c r="S100" s="54">
        <f t="shared" si="58"/>
        <v>0</v>
      </c>
      <c r="T100" s="55">
        <f aca="true" t="shared" si="59" ref="T100:T119">SUM(R100:S100)</f>
        <v>0</v>
      </c>
      <c r="U100" s="54">
        <f t="shared" si="42"/>
        <v>0</v>
      </c>
      <c r="V100" s="54">
        <f t="shared" si="42"/>
        <v>0</v>
      </c>
      <c r="W100" s="55">
        <f aca="true" t="shared" si="60" ref="W100:W120">U100+V100</f>
        <v>0</v>
      </c>
      <c r="X100" s="54">
        <v>0</v>
      </c>
      <c r="Y100" s="54">
        <v>0</v>
      </c>
      <c r="Z100" s="55">
        <f aca="true" t="shared" si="61" ref="Z100:Z119">X100+Y100</f>
        <v>0</v>
      </c>
    </row>
    <row r="101" spans="1:26" ht="11.25">
      <c r="A101" s="50"/>
      <c r="B101" s="50" t="str">
        <f t="shared" si="50"/>
        <v>Pump Station 220  - Raymond Rd.</v>
      </c>
      <c r="C101" s="2"/>
      <c r="D101" s="2"/>
      <c r="E101" s="2"/>
      <c r="F101" s="1">
        <f t="shared" si="51"/>
        <v>0</v>
      </c>
      <c r="G101" s="2">
        <f t="shared" si="51"/>
        <v>0</v>
      </c>
      <c r="H101" s="3">
        <f t="shared" si="52"/>
        <v>0</v>
      </c>
      <c r="I101" s="2">
        <f t="shared" si="53"/>
        <v>0</v>
      </c>
      <c r="J101" s="2">
        <f t="shared" si="53"/>
        <v>0</v>
      </c>
      <c r="K101" s="4">
        <f t="shared" si="54"/>
        <v>0</v>
      </c>
      <c r="L101" s="2">
        <f t="shared" si="55"/>
        <v>0</v>
      </c>
      <c r="M101" s="2">
        <f t="shared" si="55"/>
        <v>0</v>
      </c>
      <c r="N101" s="2">
        <f t="shared" si="56"/>
        <v>0</v>
      </c>
      <c r="O101" s="5">
        <f t="shared" si="38"/>
        <v>0</v>
      </c>
      <c r="P101" s="2">
        <f t="shared" si="39"/>
        <v>0</v>
      </c>
      <c r="Q101" s="4">
        <f t="shared" si="57"/>
        <v>0</v>
      </c>
      <c r="R101" s="2">
        <f t="shared" si="58"/>
        <v>0</v>
      </c>
      <c r="S101" s="2">
        <f t="shared" si="58"/>
        <v>0</v>
      </c>
      <c r="T101" s="3">
        <f t="shared" si="59"/>
        <v>0</v>
      </c>
      <c r="U101" s="2">
        <f t="shared" si="42"/>
        <v>0</v>
      </c>
      <c r="V101" s="2">
        <f t="shared" si="42"/>
        <v>0</v>
      </c>
      <c r="W101" s="3">
        <f t="shared" si="60"/>
        <v>0</v>
      </c>
      <c r="X101" s="1">
        <v>0</v>
      </c>
      <c r="Y101" s="2">
        <v>0</v>
      </c>
      <c r="Z101" s="3">
        <f t="shared" si="61"/>
        <v>0</v>
      </c>
    </row>
    <row r="102" spans="1:26" ht="11.25">
      <c r="A102" s="50">
        <f t="shared" si="50"/>
        <v>8</v>
      </c>
      <c r="B102" s="50" t="str">
        <f t="shared" si="50"/>
        <v>Lakeview Reservoir - Reconstruction</v>
      </c>
      <c r="C102" s="2"/>
      <c r="D102" s="2"/>
      <c r="E102" s="2"/>
      <c r="F102" s="1">
        <f t="shared" si="51"/>
        <v>0</v>
      </c>
      <c r="G102" s="2">
        <f t="shared" si="51"/>
        <v>2974000</v>
      </c>
      <c r="H102" s="3">
        <f t="shared" si="52"/>
        <v>2974000</v>
      </c>
      <c r="I102" s="2">
        <f t="shared" si="53"/>
        <v>0</v>
      </c>
      <c r="J102" s="2">
        <f t="shared" si="53"/>
        <v>1956000</v>
      </c>
      <c r="K102" s="4">
        <f t="shared" si="54"/>
        <v>1956000</v>
      </c>
      <c r="L102" s="2">
        <f t="shared" si="55"/>
        <v>0</v>
      </c>
      <c r="M102" s="2">
        <f t="shared" si="55"/>
        <v>0</v>
      </c>
      <c r="N102" s="2">
        <f t="shared" si="56"/>
        <v>0</v>
      </c>
      <c r="O102" s="5">
        <f t="shared" si="38"/>
        <v>0</v>
      </c>
      <c r="P102" s="2">
        <f t="shared" si="39"/>
        <v>0</v>
      </c>
      <c r="Q102" s="4">
        <f t="shared" si="57"/>
        <v>0</v>
      </c>
      <c r="R102" s="2">
        <f t="shared" si="58"/>
        <v>0</v>
      </c>
      <c r="S102" s="2">
        <f t="shared" si="58"/>
        <v>0</v>
      </c>
      <c r="T102" s="3">
        <f t="shared" si="59"/>
        <v>0</v>
      </c>
      <c r="U102" s="2">
        <f t="shared" si="42"/>
        <v>0</v>
      </c>
      <c r="V102" s="2">
        <f t="shared" si="42"/>
        <v>0</v>
      </c>
      <c r="W102" s="3">
        <f t="shared" si="60"/>
        <v>0</v>
      </c>
      <c r="X102" s="1">
        <v>0</v>
      </c>
      <c r="Y102" s="2">
        <v>0</v>
      </c>
      <c r="Z102" s="3">
        <f t="shared" si="61"/>
        <v>0</v>
      </c>
    </row>
    <row r="103" spans="1:26" ht="11.25">
      <c r="A103" s="51">
        <f t="shared" si="50"/>
        <v>9</v>
      </c>
      <c r="B103" s="52" t="str">
        <f t="shared" si="50"/>
        <v>Booster Pump Station 114</v>
      </c>
      <c r="C103" s="53"/>
      <c r="D103" s="54"/>
      <c r="E103" s="55"/>
      <c r="F103" s="53">
        <f t="shared" si="51"/>
        <v>0</v>
      </c>
      <c r="G103" s="54">
        <f t="shared" si="51"/>
        <v>0</v>
      </c>
      <c r="H103" s="55">
        <f t="shared" si="52"/>
        <v>0</v>
      </c>
      <c r="I103" s="54">
        <f t="shared" si="53"/>
        <v>0</v>
      </c>
      <c r="J103" s="54">
        <f t="shared" si="53"/>
        <v>0</v>
      </c>
      <c r="K103" s="56">
        <f t="shared" si="54"/>
        <v>0</v>
      </c>
      <c r="L103" s="54">
        <f t="shared" si="55"/>
        <v>0</v>
      </c>
      <c r="M103" s="54">
        <f t="shared" si="55"/>
        <v>0</v>
      </c>
      <c r="N103" s="54">
        <f t="shared" si="56"/>
        <v>0</v>
      </c>
      <c r="O103" s="57">
        <f t="shared" si="38"/>
        <v>0</v>
      </c>
      <c r="P103" s="54">
        <f t="shared" si="39"/>
        <v>0</v>
      </c>
      <c r="Q103" s="56">
        <f t="shared" si="57"/>
        <v>0</v>
      </c>
      <c r="R103" s="54">
        <f t="shared" si="58"/>
        <v>0</v>
      </c>
      <c r="S103" s="54">
        <f t="shared" si="58"/>
        <v>647000</v>
      </c>
      <c r="T103" s="55">
        <f t="shared" si="59"/>
        <v>647000</v>
      </c>
      <c r="U103" s="54">
        <f t="shared" si="42"/>
        <v>0</v>
      </c>
      <c r="V103" s="54">
        <f t="shared" si="42"/>
        <v>3170000</v>
      </c>
      <c r="W103" s="55">
        <f t="shared" si="60"/>
        <v>3170000</v>
      </c>
      <c r="X103" s="54">
        <v>0</v>
      </c>
      <c r="Y103" s="54">
        <v>0</v>
      </c>
      <c r="Z103" s="55">
        <f t="shared" si="61"/>
        <v>0</v>
      </c>
    </row>
    <row r="104" spans="1:26" ht="11.25">
      <c r="A104" s="50">
        <f t="shared" si="50"/>
        <v>10</v>
      </c>
      <c r="B104" s="50" t="str">
        <f t="shared" si="50"/>
        <v>Northeast Side Supplemental Supply</v>
      </c>
      <c r="C104" s="2"/>
      <c r="D104" s="2"/>
      <c r="E104" s="2"/>
      <c r="F104" s="1">
        <f t="shared" si="51"/>
        <v>0</v>
      </c>
      <c r="G104" s="2">
        <f t="shared" si="51"/>
        <v>0</v>
      </c>
      <c r="H104" s="3">
        <f t="shared" si="52"/>
        <v>0</v>
      </c>
      <c r="I104" s="2">
        <f t="shared" si="53"/>
        <v>0</v>
      </c>
      <c r="J104" s="2">
        <f t="shared" si="53"/>
        <v>0</v>
      </c>
      <c r="K104" s="4">
        <f t="shared" si="54"/>
        <v>0</v>
      </c>
      <c r="L104" s="2">
        <f t="shared" si="55"/>
        <v>0</v>
      </c>
      <c r="M104" s="2">
        <f t="shared" si="55"/>
        <v>0</v>
      </c>
      <c r="N104" s="2">
        <f t="shared" si="56"/>
        <v>0</v>
      </c>
      <c r="O104" s="5">
        <f t="shared" si="38"/>
        <v>0</v>
      </c>
      <c r="P104" s="2">
        <f t="shared" si="39"/>
        <v>60000</v>
      </c>
      <c r="Q104" s="4">
        <f t="shared" si="57"/>
        <v>60000</v>
      </c>
      <c r="R104" s="2">
        <f t="shared" si="58"/>
        <v>0</v>
      </c>
      <c r="S104" s="2">
        <f t="shared" si="58"/>
        <v>472000</v>
      </c>
      <c r="T104" s="3">
        <f t="shared" si="59"/>
        <v>472000</v>
      </c>
      <c r="U104" s="2">
        <f t="shared" si="42"/>
        <v>0</v>
      </c>
      <c r="V104" s="2">
        <f t="shared" si="42"/>
        <v>1346000</v>
      </c>
      <c r="W104" s="3">
        <f t="shared" si="60"/>
        <v>1346000</v>
      </c>
      <c r="X104" s="1">
        <v>0</v>
      </c>
      <c r="Y104" s="2">
        <v>0</v>
      </c>
      <c r="Z104" s="3">
        <f t="shared" si="61"/>
        <v>0</v>
      </c>
    </row>
    <row r="105" spans="1:26" ht="11.25">
      <c r="A105" s="50"/>
      <c r="B105" s="50" t="str">
        <f t="shared" si="50"/>
        <v>Security Upgrades</v>
      </c>
      <c r="C105" s="2"/>
      <c r="D105" s="2"/>
      <c r="E105" s="2"/>
      <c r="F105" s="1">
        <f t="shared" si="51"/>
        <v>0</v>
      </c>
      <c r="G105" s="2">
        <f t="shared" si="51"/>
        <v>0</v>
      </c>
      <c r="H105" s="3">
        <f t="shared" si="52"/>
        <v>0</v>
      </c>
      <c r="I105" s="2">
        <f t="shared" si="53"/>
        <v>0</v>
      </c>
      <c r="J105" s="2">
        <f t="shared" si="53"/>
        <v>0</v>
      </c>
      <c r="K105" s="4">
        <f t="shared" si="54"/>
        <v>0</v>
      </c>
      <c r="L105" s="2">
        <f t="shared" si="55"/>
        <v>0</v>
      </c>
      <c r="M105" s="2">
        <f t="shared" si="55"/>
        <v>0</v>
      </c>
      <c r="N105" s="2">
        <f t="shared" si="56"/>
        <v>0</v>
      </c>
      <c r="O105" s="5">
        <f t="shared" si="38"/>
        <v>0</v>
      </c>
      <c r="P105" s="2">
        <f t="shared" si="39"/>
        <v>0</v>
      </c>
      <c r="Q105" s="4">
        <f t="shared" si="57"/>
        <v>0</v>
      </c>
      <c r="R105" s="2">
        <f t="shared" si="58"/>
        <v>0</v>
      </c>
      <c r="S105" s="2">
        <f t="shared" si="58"/>
        <v>0</v>
      </c>
      <c r="T105" s="3">
        <f t="shared" si="59"/>
        <v>0</v>
      </c>
      <c r="U105" s="2">
        <f t="shared" si="42"/>
        <v>0</v>
      </c>
      <c r="V105" s="2">
        <f t="shared" si="42"/>
        <v>0</v>
      </c>
      <c r="W105" s="3">
        <f t="shared" si="60"/>
        <v>0</v>
      </c>
      <c r="X105" s="1">
        <v>0</v>
      </c>
      <c r="Y105" s="2">
        <v>0</v>
      </c>
      <c r="Z105" s="3">
        <f t="shared" si="61"/>
        <v>0</v>
      </c>
    </row>
    <row r="106" spans="1:26" ht="11.25">
      <c r="A106" s="51">
        <f t="shared" si="50"/>
        <v>11</v>
      </c>
      <c r="B106" s="52" t="str">
        <f t="shared" si="50"/>
        <v>System Wide Miscellaneous Projects</v>
      </c>
      <c r="C106" s="53"/>
      <c r="D106" s="54"/>
      <c r="E106" s="55"/>
      <c r="F106" s="53">
        <f t="shared" si="51"/>
        <v>0</v>
      </c>
      <c r="G106" s="54">
        <f t="shared" si="51"/>
        <v>2737000</v>
      </c>
      <c r="H106" s="55">
        <f t="shared" si="52"/>
        <v>2737000</v>
      </c>
      <c r="I106" s="54">
        <f t="shared" si="53"/>
        <v>0</v>
      </c>
      <c r="J106" s="54">
        <f t="shared" si="53"/>
        <v>1598000</v>
      </c>
      <c r="K106" s="56">
        <f t="shared" si="54"/>
        <v>1598000</v>
      </c>
      <c r="L106" s="54">
        <f t="shared" si="55"/>
        <v>0</v>
      </c>
      <c r="M106" s="54">
        <f t="shared" si="55"/>
        <v>1852000</v>
      </c>
      <c r="N106" s="54">
        <f t="shared" si="56"/>
        <v>1852000</v>
      </c>
      <c r="O106" s="57">
        <f t="shared" si="38"/>
        <v>0</v>
      </c>
      <c r="P106" s="54">
        <f t="shared" si="39"/>
        <v>2008000</v>
      </c>
      <c r="Q106" s="56">
        <f t="shared" si="57"/>
        <v>2008000</v>
      </c>
      <c r="R106" s="54">
        <f t="shared" si="58"/>
        <v>0</v>
      </c>
      <c r="S106" s="54">
        <f t="shared" si="58"/>
        <v>2550000</v>
      </c>
      <c r="T106" s="55">
        <f t="shared" si="59"/>
        <v>2550000</v>
      </c>
      <c r="U106" s="54">
        <f t="shared" si="42"/>
        <v>0</v>
      </c>
      <c r="V106" s="54">
        <f t="shared" si="42"/>
        <v>2106000</v>
      </c>
      <c r="W106" s="55">
        <f t="shared" si="60"/>
        <v>2106000</v>
      </c>
      <c r="X106" s="54">
        <v>0</v>
      </c>
      <c r="Y106" s="54">
        <v>0</v>
      </c>
      <c r="Z106" s="55">
        <f t="shared" si="61"/>
        <v>0</v>
      </c>
    </row>
    <row r="107" spans="1:26" ht="11.25">
      <c r="A107" s="50">
        <f t="shared" si="50"/>
        <v>12</v>
      </c>
      <c r="B107" s="50" t="str">
        <f t="shared" si="50"/>
        <v>Paterson Street Building Remodel</v>
      </c>
      <c r="C107" s="2"/>
      <c r="D107" s="2"/>
      <c r="E107" s="2"/>
      <c r="F107" s="1">
        <f t="shared" si="51"/>
        <v>0</v>
      </c>
      <c r="G107" s="2">
        <f t="shared" si="51"/>
        <v>6847000</v>
      </c>
      <c r="H107" s="3">
        <f t="shared" si="52"/>
        <v>6847000</v>
      </c>
      <c r="I107" s="2">
        <f t="shared" si="53"/>
        <v>0</v>
      </c>
      <c r="J107" s="2">
        <f t="shared" si="53"/>
        <v>400000</v>
      </c>
      <c r="K107" s="4">
        <f t="shared" si="54"/>
        <v>400000</v>
      </c>
      <c r="L107" s="2">
        <f t="shared" si="55"/>
        <v>0</v>
      </c>
      <c r="M107" s="2">
        <f t="shared" si="55"/>
        <v>0</v>
      </c>
      <c r="N107" s="2">
        <f t="shared" si="56"/>
        <v>0</v>
      </c>
      <c r="O107" s="5">
        <f t="shared" si="38"/>
        <v>0</v>
      </c>
      <c r="P107" s="2">
        <f t="shared" si="39"/>
        <v>0</v>
      </c>
      <c r="Q107" s="4">
        <f t="shared" si="57"/>
        <v>0</v>
      </c>
      <c r="R107" s="2">
        <f t="shared" si="58"/>
        <v>0</v>
      </c>
      <c r="S107" s="2">
        <f t="shared" si="58"/>
        <v>0</v>
      </c>
      <c r="T107" s="3">
        <f t="shared" si="59"/>
        <v>0</v>
      </c>
      <c r="U107" s="2">
        <f t="shared" si="42"/>
        <v>0</v>
      </c>
      <c r="V107" s="2">
        <f t="shared" si="42"/>
        <v>0</v>
      </c>
      <c r="W107" s="3">
        <f t="shared" si="60"/>
        <v>0</v>
      </c>
      <c r="X107" s="1">
        <v>0</v>
      </c>
      <c r="Y107" s="2">
        <v>0</v>
      </c>
      <c r="Z107" s="3">
        <f t="shared" si="61"/>
        <v>0</v>
      </c>
    </row>
    <row r="108" spans="1:26" ht="11.25">
      <c r="A108" s="50"/>
      <c r="B108" s="50" t="str">
        <f t="shared" si="50"/>
        <v>Advanced Metering / Project H2O</v>
      </c>
      <c r="C108" s="2"/>
      <c r="D108" s="2"/>
      <c r="E108" s="2"/>
      <c r="F108" s="1">
        <f t="shared" si="51"/>
        <v>0</v>
      </c>
      <c r="G108" s="2">
        <f t="shared" si="51"/>
        <v>0</v>
      </c>
      <c r="H108" s="3">
        <f t="shared" si="52"/>
        <v>0</v>
      </c>
      <c r="I108" s="2">
        <f t="shared" si="53"/>
        <v>0</v>
      </c>
      <c r="J108" s="2">
        <f t="shared" si="53"/>
        <v>0</v>
      </c>
      <c r="K108" s="4">
        <f t="shared" si="54"/>
        <v>0</v>
      </c>
      <c r="L108" s="2">
        <f t="shared" si="55"/>
        <v>0</v>
      </c>
      <c r="M108" s="2">
        <f t="shared" si="55"/>
        <v>0</v>
      </c>
      <c r="N108" s="2">
        <f t="shared" si="56"/>
        <v>0</v>
      </c>
      <c r="O108" s="5">
        <f t="shared" si="38"/>
        <v>0</v>
      </c>
      <c r="P108" s="2">
        <f t="shared" si="39"/>
        <v>0</v>
      </c>
      <c r="Q108" s="4">
        <f t="shared" si="57"/>
        <v>0</v>
      </c>
      <c r="R108" s="2">
        <f t="shared" si="58"/>
        <v>0</v>
      </c>
      <c r="S108" s="2">
        <f t="shared" si="58"/>
        <v>0</v>
      </c>
      <c r="T108" s="3">
        <f t="shared" si="59"/>
        <v>0</v>
      </c>
      <c r="U108" s="2">
        <f t="shared" si="42"/>
        <v>0</v>
      </c>
      <c r="V108" s="2">
        <f t="shared" si="42"/>
        <v>0</v>
      </c>
      <c r="W108" s="3">
        <f t="shared" si="60"/>
        <v>0</v>
      </c>
      <c r="X108" s="1">
        <v>0</v>
      </c>
      <c r="Y108" s="2">
        <v>0</v>
      </c>
      <c r="Z108" s="3">
        <f t="shared" si="61"/>
        <v>0</v>
      </c>
    </row>
    <row r="109" spans="1:26" ht="11.25">
      <c r="A109" s="51">
        <f t="shared" si="50"/>
        <v>13</v>
      </c>
      <c r="B109" s="52" t="str">
        <f t="shared" si="50"/>
        <v>Booster Station 106 - Rebuild</v>
      </c>
      <c r="C109" s="53"/>
      <c r="D109" s="54"/>
      <c r="E109" s="55"/>
      <c r="F109" s="53">
        <f t="shared" si="51"/>
        <v>0</v>
      </c>
      <c r="G109" s="54">
        <f t="shared" si="51"/>
        <v>1698000</v>
      </c>
      <c r="H109" s="55">
        <f t="shared" si="52"/>
        <v>1698000</v>
      </c>
      <c r="I109" s="54">
        <f t="shared" si="53"/>
        <v>0</v>
      </c>
      <c r="J109" s="54">
        <f t="shared" si="53"/>
        <v>635000</v>
      </c>
      <c r="K109" s="56">
        <f t="shared" si="54"/>
        <v>635000</v>
      </c>
      <c r="L109" s="54">
        <f t="shared" si="55"/>
        <v>0</v>
      </c>
      <c r="M109" s="54">
        <f t="shared" si="55"/>
        <v>654000</v>
      </c>
      <c r="N109" s="54">
        <f t="shared" si="56"/>
        <v>654000</v>
      </c>
      <c r="O109" s="57">
        <f t="shared" si="38"/>
        <v>0</v>
      </c>
      <c r="P109" s="54">
        <f t="shared" si="39"/>
        <v>0</v>
      </c>
      <c r="Q109" s="56">
        <f t="shared" si="57"/>
        <v>0</v>
      </c>
      <c r="R109" s="54">
        <f t="shared" si="58"/>
        <v>0</v>
      </c>
      <c r="S109" s="54">
        <f t="shared" si="58"/>
        <v>0</v>
      </c>
      <c r="T109" s="55">
        <f t="shared" si="59"/>
        <v>0</v>
      </c>
      <c r="U109" s="54">
        <f t="shared" si="42"/>
        <v>0</v>
      </c>
      <c r="V109" s="54">
        <f t="shared" si="42"/>
        <v>0</v>
      </c>
      <c r="W109" s="55">
        <f t="shared" si="60"/>
        <v>0</v>
      </c>
      <c r="X109" s="54">
        <v>0</v>
      </c>
      <c r="Y109" s="54">
        <v>0</v>
      </c>
      <c r="Z109" s="55">
        <f t="shared" si="61"/>
        <v>0</v>
      </c>
    </row>
    <row r="110" spans="1:26" ht="11.25">
      <c r="A110" s="50">
        <f t="shared" si="50"/>
        <v>14</v>
      </c>
      <c r="B110" s="50" t="str">
        <f t="shared" si="50"/>
        <v>Zone 11 - Blackhawk Elevated Storage</v>
      </c>
      <c r="C110" s="2"/>
      <c r="D110" s="2"/>
      <c r="E110" s="2"/>
      <c r="F110" s="1">
        <f t="shared" si="51"/>
        <v>0</v>
      </c>
      <c r="G110" s="2">
        <f t="shared" si="51"/>
        <v>0</v>
      </c>
      <c r="H110" s="3">
        <f t="shared" si="52"/>
        <v>0</v>
      </c>
      <c r="I110" s="2">
        <f t="shared" si="53"/>
        <v>0</v>
      </c>
      <c r="J110" s="2">
        <f t="shared" si="53"/>
        <v>0</v>
      </c>
      <c r="K110" s="4">
        <f t="shared" si="54"/>
        <v>0</v>
      </c>
      <c r="L110" s="2">
        <f t="shared" si="55"/>
        <v>0</v>
      </c>
      <c r="M110" s="2">
        <f t="shared" si="55"/>
        <v>0</v>
      </c>
      <c r="N110" s="2">
        <f t="shared" si="56"/>
        <v>0</v>
      </c>
      <c r="O110" s="5">
        <f t="shared" si="38"/>
        <v>0</v>
      </c>
      <c r="P110" s="2">
        <f t="shared" si="39"/>
        <v>0</v>
      </c>
      <c r="Q110" s="4">
        <f t="shared" si="57"/>
        <v>0</v>
      </c>
      <c r="R110" s="2">
        <f t="shared" si="58"/>
        <v>0</v>
      </c>
      <c r="S110" s="2">
        <f t="shared" si="58"/>
        <v>0</v>
      </c>
      <c r="T110" s="3">
        <f t="shared" si="59"/>
        <v>0</v>
      </c>
      <c r="U110" s="2">
        <f t="shared" si="42"/>
        <v>0</v>
      </c>
      <c r="V110" s="2">
        <f t="shared" si="42"/>
        <v>63000</v>
      </c>
      <c r="W110" s="3">
        <f t="shared" si="60"/>
        <v>63000</v>
      </c>
      <c r="X110" s="1">
        <v>0</v>
      </c>
      <c r="Y110" s="2">
        <v>0</v>
      </c>
      <c r="Z110" s="3">
        <f t="shared" si="61"/>
        <v>0</v>
      </c>
    </row>
    <row r="111" spans="1:26" ht="11.25">
      <c r="A111" s="50">
        <f t="shared" si="50"/>
        <v>15</v>
      </c>
      <c r="B111" s="50" t="str">
        <f t="shared" si="50"/>
        <v>Misc. Pump Station/PRV/Facility Projects</v>
      </c>
      <c r="C111" s="2"/>
      <c r="D111" s="2"/>
      <c r="E111" s="2"/>
      <c r="F111" s="1">
        <f t="shared" si="51"/>
        <v>0</v>
      </c>
      <c r="G111" s="2">
        <f t="shared" si="51"/>
        <v>2944000</v>
      </c>
      <c r="H111" s="3">
        <f t="shared" si="52"/>
        <v>2944000</v>
      </c>
      <c r="I111" s="2">
        <f t="shared" si="53"/>
        <v>0</v>
      </c>
      <c r="J111" s="2">
        <f t="shared" si="53"/>
        <v>704000</v>
      </c>
      <c r="K111" s="4">
        <f t="shared" si="54"/>
        <v>704000</v>
      </c>
      <c r="L111" s="2">
        <f t="shared" si="55"/>
        <v>0</v>
      </c>
      <c r="M111" s="2">
        <f t="shared" si="55"/>
        <v>1241000</v>
      </c>
      <c r="N111" s="2">
        <f t="shared" si="56"/>
        <v>1241000</v>
      </c>
      <c r="O111" s="5">
        <f t="shared" si="38"/>
        <v>0</v>
      </c>
      <c r="P111" s="2">
        <f t="shared" si="39"/>
        <v>1301000</v>
      </c>
      <c r="Q111" s="4">
        <f t="shared" si="57"/>
        <v>1301000</v>
      </c>
      <c r="R111" s="2">
        <f t="shared" si="58"/>
        <v>0</v>
      </c>
      <c r="S111" s="2">
        <f t="shared" si="58"/>
        <v>1365000</v>
      </c>
      <c r="T111" s="3">
        <f t="shared" si="59"/>
        <v>1365000</v>
      </c>
      <c r="U111" s="2">
        <f t="shared" si="42"/>
        <v>0</v>
      </c>
      <c r="V111" s="2">
        <f t="shared" si="42"/>
        <v>1432000</v>
      </c>
      <c r="W111" s="3">
        <f t="shared" si="60"/>
        <v>1432000</v>
      </c>
      <c r="X111" s="1">
        <v>0</v>
      </c>
      <c r="Y111" s="2">
        <v>0</v>
      </c>
      <c r="Z111" s="3">
        <f t="shared" si="61"/>
        <v>0</v>
      </c>
    </row>
    <row r="112" spans="1:26" ht="11.25">
      <c r="A112" s="51">
        <f t="shared" si="50"/>
        <v>16</v>
      </c>
      <c r="B112" s="52" t="str">
        <f t="shared" si="50"/>
        <v>Booster Pump Station 129 Reconstruct</v>
      </c>
      <c r="C112" s="53"/>
      <c r="D112" s="54"/>
      <c r="E112" s="55"/>
      <c r="F112" s="53">
        <f t="shared" si="51"/>
        <v>0</v>
      </c>
      <c r="G112" s="54">
        <f t="shared" si="51"/>
        <v>0</v>
      </c>
      <c r="H112" s="55">
        <f t="shared" si="52"/>
        <v>0</v>
      </c>
      <c r="I112" s="54">
        <f t="shared" si="53"/>
        <v>0</v>
      </c>
      <c r="J112" s="54">
        <f t="shared" si="53"/>
        <v>56000</v>
      </c>
      <c r="K112" s="56">
        <f t="shared" si="54"/>
        <v>56000</v>
      </c>
      <c r="L112" s="54">
        <f t="shared" si="55"/>
        <v>0</v>
      </c>
      <c r="M112" s="54">
        <f t="shared" si="55"/>
        <v>121000</v>
      </c>
      <c r="N112" s="54">
        <f t="shared" si="56"/>
        <v>121000</v>
      </c>
      <c r="O112" s="57">
        <f t="shared" si="38"/>
        <v>0</v>
      </c>
      <c r="P112" s="54">
        <f t="shared" si="39"/>
        <v>1609000</v>
      </c>
      <c r="Q112" s="56">
        <f t="shared" si="57"/>
        <v>1609000</v>
      </c>
      <c r="R112" s="54">
        <f t="shared" si="58"/>
        <v>0</v>
      </c>
      <c r="S112" s="54">
        <f t="shared" si="58"/>
        <v>919000</v>
      </c>
      <c r="T112" s="55">
        <f t="shared" si="59"/>
        <v>919000</v>
      </c>
      <c r="U112" s="54">
        <f t="shared" si="42"/>
        <v>0</v>
      </c>
      <c r="V112" s="54">
        <f t="shared" si="42"/>
        <v>947000</v>
      </c>
      <c r="W112" s="55">
        <f t="shared" si="60"/>
        <v>947000</v>
      </c>
      <c r="X112" s="54">
        <v>0</v>
      </c>
      <c r="Y112" s="54">
        <v>0</v>
      </c>
      <c r="Z112" s="55">
        <f t="shared" si="61"/>
        <v>0</v>
      </c>
    </row>
    <row r="113" spans="1:26" ht="11.25">
      <c r="A113" s="50">
        <f t="shared" si="50"/>
        <v>17</v>
      </c>
      <c r="B113" s="50" t="str">
        <f t="shared" si="50"/>
        <v>Iron &amp; Manganese Filter at Well 19</v>
      </c>
      <c r="C113" s="2"/>
      <c r="D113" s="2"/>
      <c r="E113" s="2"/>
      <c r="F113" s="1">
        <f t="shared" si="51"/>
        <v>0</v>
      </c>
      <c r="G113" s="2">
        <f t="shared" si="51"/>
        <v>344000</v>
      </c>
      <c r="H113" s="3">
        <f t="shared" si="52"/>
        <v>344000</v>
      </c>
      <c r="I113" s="2">
        <f t="shared" si="53"/>
        <v>0</v>
      </c>
      <c r="J113" s="2">
        <f t="shared" si="53"/>
        <v>3350000</v>
      </c>
      <c r="K113" s="4">
        <f t="shared" si="54"/>
        <v>3350000</v>
      </c>
      <c r="L113" s="2">
        <f t="shared" si="55"/>
        <v>0</v>
      </c>
      <c r="M113" s="2">
        <f t="shared" si="55"/>
        <v>0</v>
      </c>
      <c r="N113" s="2">
        <f t="shared" si="56"/>
        <v>0</v>
      </c>
      <c r="O113" s="5">
        <f t="shared" si="38"/>
        <v>0</v>
      </c>
      <c r="P113" s="2">
        <f t="shared" si="39"/>
        <v>0</v>
      </c>
      <c r="Q113" s="4">
        <f t="shared" si="57"/>
        <v>0</v>
      </c>
      <c r="R113" s="2">
        <f t="shared" si="58"/>
        <v>0</v>
      </c>
      <c r="S113" s="2">
        <f t="shared" si="58"/>
        <v>0</v>
      </c>
      <c r="T113" s="3">
        <f t="shared" si="59"/>
        <v>0</v>
      </c>
      <c r="U113" s="2">
        <f t="shared" si="42"/>
        <v>0</v>
      </c>
      <c r="V113" s="2">
        <f t="shared" si="42"/>
        <v>0</v>
      </c>
      <c r="W113" s="3">
        <f t="shared" si="60"/>
        <v>0</v>
      </c>
      <c r="X113" s="1">
        <v>0</v>
      </c>
      <c r="Y113" s="2">
        <v>0</v>
      </c>
      <c r="Z113" s="3">
        <f t="shared" si="61"/>
        <v>0</v>
      </c>
    </row>
    <row r="114" spans="1:26" ht="11.25">
      <c r="A114" s="50">
        <f t="shared" si="50"/>
        <v>18</v>
      </c>
      <c r="B114" s="50" t="str">
        <f t="shared" si="50"/>
        <v>Iron &amp; Manganese Filter at Well 30</v>
      </c>
      <c r="C114" s="2"/>
      <c r="D114" s="2"/>
      <c r="E114" s="2"/>
      <c r="F114" s="1">
        <f t="shared" si="51"/>
        <v>0</v>
      </c>
      <c r="G114" s="2">
        <f t="shared" si="51"/>
        <v>0</v>
      </c>
      <c r="H114" s="3">
        <f t="shared" si="52"/>
        <v>0</v>
      </c>
      <c r="I114" s="2">
        <f t="shared" si="53"/>
        <v>0</v>
      </c>
      <c r="J114" s="2">
        <f t="shared" si="53"/>
        <v>0</v>
      </c>
      <c r="K114" s="4">
        <f t="shared" si="54"/>
        <v>0</v>
      </c>
      <c r="L114" s="2">
        <f t="shared" si="55"/>
        <v>0</v>
      </c>
      <c r="M114" s="2">
        <f t="shared" si="55"/>
        <v>380000</v>
      </c>
      <c r="N114" s="2">
        <f t="shared" si="56"/>
        <v>380000</v>
      </c>
      <c r="O114" s="5">
        <f t="shared" si="38"/>
        <v>0</v>
      </c>
      <c r="P114" s="2">
        <f t="shared" si="39"/>
        <v>3774000</v>
      </c>
      <c r="Q114" s="4">
        <f t="shared" si="57"/>
        <v>3774000</v>
      </c>
      <c r="R114" s="2">
        <f t="shared" si="58"/>
        <v>0</v>
      </c>
      <c r="S114" s="2">
        <f t="shared" si="58"/>
        <v>0</v>
      </c>
      <c r="T114" s="3">
        <f t="shared" si="59"/>
        <v>0</v>
      </c>
      <c r="U114" s="2">
        <f t="shared" si="42"/>
        <v>0</v>
      </c>
      <c r="V114" s="2">
        <f t="shared" si="42"/>
        <v>0</v>
      </c>
      <c r="W114" s="3">
        <f t="shared" si="60"/>
        <v>0</v>
      </c>
      <c r="X114" s="1">
        <v>0</v>
      </c>
      <c r="Y114" s="2">
        <v>0</v>
      </c>
      <c r="Z114" s="3">
        <f t="shared" si="61"/>
        <v>0</v>
      </c>
    </row>
    <row r="115" spans="1:26" ht="11.25">
      <c r="A115" s="51">
        <f t="shared" si="50"/>
        <v>19</v>
      </c>
      <c r="B115" s="52" t="str">
        <f t="shared" si="50"/>
        <v>Near West Side Water Supply Project</v>
      </c>
      <c r="C115" s="53"/>
      <c r="D115" s="54"/>
      <c r="E115" s="55"/>
      <c r="F115" s="53">
        <f t="shared" si="51"/>
        <v>0</v>
      </c>
      <c r="G115" s="54">
        <f t="shared" si="51"/>
        <v>0</v>
      </c>
      <c r="H115" s="55">
        <f t="shared" si="52"/>
        <v>0</v>
      </c>
      <c r="I115" s="54">
        <f t="shared" si="53"/>
        <v>0</v>
      </c>
      <c r="J115" s="54">
        <f t="shared" si="53"/>
        <v>0</v>
      </c>
      <c r="K115" s="56">
        <f t="shared" si="54"/>
        <v>0</v>
      </c>
      <c r="L115" s="54">
        <f t="shared" si="55"/>
        <v>0</v>
      </c>
      <c r="M115" s="54">
        <f t="shared" si="55"/>
        <v>0</v>
      </c>
      <c r="N115" s="54">
        <f t="shared" si="56"/>
        <v>0</v>
      </c>
      <c r="O115" s="57">
        <f t="shared" si="38"/>
        <v>0</v>
      </c>
      <c r="P115" s="54">
        <f t="shared" si="39"/>
        <v>0</v>
      </c>
      <c r="Q115" s="56">
        <f t="shared" si="57"/>
        <v>0</v>
      </c>
      <c r="R115" s="54">
        <f t="shared" si="58"/>
        <v>0</v>
      </c>
      <c r="S115" s="54">
        <f t="shared" si="58"/>
        <v>0</v>
      </c>
      <c r="T115" s="55">
        <f t="shared" si="59"/>
        <v>0</v>
      </c>
      <c r="U115" s="54">
        <f t="shared" si="42"/>
        <v>0</v>
      </c>
      <c r="V115" s="54">
        <f t="shared" si="42"/>
        <v>63000</v>
      </c>
      <c r="W115" s="55">
        <f t="shared" si="60"/>
        <v>63000</v>
      </c>
      <c r="X115" s="54">
        <v>0</v>
      </c>
      <c r="Y115" s="54">
        <v>0</v>
      </c>
      <c r="Z115" s="55">
        <f t="shared" si="61"/>
        <v>0</v>
      </c>
    </row>
    <row r="116" spans="1:26" ht="11.25">
      <c r="A116" s="50">
        <f t="shared" si="50"/>
        <v>20</v>
      </c>
      <c r="B116" s="50" t="str">
        <f t="shared" si="50"/>
        <v>Well 29 Filter Capacity Expansion</v>
      </c>
      <c r="C116" s="2"/>
      <c r="D116" s="2"/>
      <c r="E116" s="2"/>
      <c r="F116" s="1">
        <f t="shared" si="51"/>
        <v>0</v>
      </c>
      <c r="G116" s="2">
        <f t="shared" si="51"/>
        <v>446000</v>
      </c>
      <c r="H116" s="3">
        <f t="shared" si="52"/>
        <v>446000</v>
      </c>
      <c r="I116" s="2">
        <f t="shared" si="53"/>
        <v>0</v>
      </c>
      <c r="J116" s="2">
        <f t="shared" si="53"/>
        <v>0</v>
      </c>
      <c r="K116" s="4">
        <f t="shared" si="54"/>
        <v>0</v>
      </c>
      <c r="L116" s="2">
        <f t="shared" si="55"/>
        <v>0</v>
      </c>
      <c r="M116" s="2">
        <f t="shared" si="55"/>
        <v>0</v>
      </c>
      <c r="N116" s="2">
        <f t="shared" si="56"/>
        <v>0</v>
      </c>
      <c r="O116" s="5">
        <f t="shared" si="38"/>
        <v>0</v>
      </c>
      <c r="P116" s="2">
        <f t="shared" si="39"/>
        <v>0</v>
      </c>
      <c r="Q116" s="4">
        <f t="shared" si="57"/>
        <v>0</v>
      </c>
      <c r="R116" s="2">
        <f t="shared" si="58"/>
        <v>0</v>
      </c>
      <c r="S116" s="2">
        <f t="shared" si="58"/>
        <v>0</v>
      </c>
      <c r="T116" s="3">
        <f t="shared" si="59"/>
        <v>0</v>
      </c>
      <c r="U116" s="2">
        <f t="shared" si="42"/>
        <v>0</v>
      </c>
      <c r="V116" s="2">
        <f t="shared" si="42"/>
        <v>0</v>
      </c>
      <c r="W116" s="3">
        <f t="shared" si="60"/>
        <v>0</v>
      </c>
      <c r="X116" s="1">
        <v>0</v>
      </c>
      <c r="Y116" s="2">
        <v>0</v>
      </c>
      <c r="Z116" s="3">
        <f t="shared" si="61"/>
        <v>0</v>
      </c>
    </row>
    <row r="117" spans="1:26" ht="11.25">
      <c r="A117" s="50">
        <f t="shared" si="50"/>
        <v>21</v>
      </c>
      <c r="B117" s="50" t="str">
        <f t="shared" si="50"/>
        <v>Well 12 Conversion to a Two Zone Well</v>
      </c>
      <c r="C117" s="2"/>
      <c r="D117" s="2"/>
      <c r="E117" s="2"/>
      <c r="F117" s="1">
        <f t="shared" si="51"/>
        <v>0</v>
      </c>
      <c r="G117" s="2">
        <f t="shared" si="51"/>
        <v>48000</v>
      </c>
      <c r="H117" s="3">
        <f t="shared" si="52"/>
        <v>48000</v>
      </c>
      <c r="I117" s="2">
        <f t="shared" si="53"/>
        <v>0</v>
      </c>
      <c r="J117" s="2">
        <f t="shared" si="53"/>
        <v>991000</v>
      </c>
      <c r="K117" s="4">
        <f t="shared" si="54"/>
        <v>991000</v>
      </c>
      <c r="L117" s="2">
        <f t="shared" si="55"/>
        <v>0</v>
      </c>
      <c r="M117" s="2">
        <f t="shared" si="55"/>
        <v>0</v>
      </c>
      <c r="N117" s="2">
        <f t="shared" si="56"/>
        <v>0</v>
      </c>
      <c r="O117" s="5">
        <f t="shared" si="38"/>
        <v>0</v>
      </c>
      <c r="P117" s="2">
        <f t="shared" si="39"/>
        <v>0</v>
      </c>
      <c r="Q117" s="4">
        <f t="shared" si="57"/>
        <v>0</v>
      </c>
      <c r="R117" s="2">
        <f t="shared" si="58"/>
        <v>0</v>
      </c>
      <c r="S117" s="2">
        <f t="shared" si="58"/>
        <v>0</v>
      </c>
      <c r="T117" s="3">
        <f t="shared" si="59"/>
        <v>0</v>
      </c>
      <c r="U117" s="2">
        <f t="shared" si="42"/>
        <v>0</v>
      </c>
      <c r="V117" s="2">
        <f t="shared" si="42"/>
        <v>0</v>
      </c>
      <c r="W117" s="3">
        <f t="shared" si="60"/>
        <v>0</v>
      </c>
      <c r="X117" s="1">
        <v>0</v>
      </c>
      <c r="Y117" s="2">
        <v>0</v>
      </c>
      <c r="Z117" s="3">
        <f t="shared" si="61"/>
        <v>0</v>
      </c>
    </row>
    <row r="118" spans="1:26" ht="11.25">
      <c r="A118" s="51">
        <f t="shared" si="50"/>
        <v>22</v>
      </c>
      <c r="B118" s="52" t="str">
        <f t="shared" si="50"/>
        <v>Booster Pump Station 109</v>
      </c>
      <c r="C118" s="53"/>
      <c r="D118" s="54"/>
      <c r="E118" s="55"/>
      <c r="F118" s="53">
        <f t="shared" si="51"/>
        <v>0</v>
      </c>
      <c r="G118" s="54">
        <f t="shared" si="51"/>
        <v>0</v>
      </c>
      <c r="H118" s="55">
        <f t="shared" si="52"/>
        <v>0</v>
      </c>
      <c r="I118" s="54">
        <f t="shared" si="53"/>
        <v>0</v>
      </c>
      <c r="J118" s="54">
        <f t="shared" si="53"/>
        <v>320000</v>
      </c>
      <c r="K118" s="56">
        <f t="shared" si="54"/>
        <v>320000</v>
      </c>
      <c r="L118" s="54">
        <f t="shared" si="55"/>
        <v>0</v>
      </c>
      <c r="M118" s="54">
        <f t="shared" si="55"/>
        <v>1357000</v>
      </c>
      <c r="N118" s="54">
        <f t="shared" si="56"/>
        <v>1357000</v>
      </c>
      <c r="O118" s="57">
        <f t="shared" si="38"/>
        <v>0</v>
      </c>
      <c r="P118" s="54">
        <f t="shared" si="39"/>
        <v>765000</v>
      </c>
      <c r="Q118" s="56">
        <f t="shared" si="57"/>
        <v>765000</v>
      </c>
      <c r="R118" s="54">
        <f t="shared" si="58"/>
        <v>0</v>
      </c>
      <c r="S118" s="54">
        <f t="shared" si="58"/>
        <v>657000</v>
      </c>
      <c r="T118" s="55">
        <f t="shared" si="59"/>
        <v>657000</v>
      </c>
      <c r="U118" s="54">
        <f t="shared" si="42"/>
        <v>0</v>
      </c>
      <c r="V118" s="54">
        <f t="shared" si="42"/>
        <v>0</v>
      </c>
      <c r="W118" s="55">
        <f t="shared" si="60"/>
        <v>0</v>
      </c>
      <c r="X118" s="54">
        <v>0</v>
      </c>
      <c r="Y118" s="54">
        <v>0</v>
      </c>
      <c r="Z118" s="55">
        <f t="shared" si="61"/>
        <v>0</v>
      </c>
    </row>
    <row r="119" spans="1:26" ht="11.25">
      <c r="A119" s="50">
        <f t="shared" si="50"/>
        <v>23</v>
      </c>
      <c r="B119" s="50" t="str">
        <f t="shared" si="50"/>
        <v>Zone 10 Far West Elevated Reservoir</v>
      </c>
      <c r="C119" s="2"/>
      <c r="D119" s="2"/>
      <c r="E119" s="2"/>
      <c r="F119" s="1">
        <f t="shared" si="51"/>
        <v>0</v>
      </c>
      <c r="G119" s="2">
        <f t="shared" si="51"/>
        <v>0</v>
      </c>
      <c r="H119" s="3">
        <f t="shared" si="52"/>
        <v>0</v>
      </c>
      <c r="I119" s="2">
        <f t="shared" si="53"/>
        <v>0</v>
      </c>
      <c r="J119" s="2">
        <f t="shared" si="53"/>
        <v>0</v>
      </c>
      <c r="K119" s="4">
        <f t="shared" si="54"/>
        <v>0</v>
      </c>
      <c r="L119" s="2">
        <f t="shared" si="55"/>
        <v>0</v>
      </c>
      <c r="M119" s="2">
        <f t="shared" si="55"/>
        <v>0</v>
      </c>
      <c r="N119" s="2">
        <f t="shared" si="56"/>
        <v>0</v>
      </c>
      <c r="O119" s="5">
        <f t="shared" si="38"/>
        <v>0</v>
      </c>
      <c r="P119" s="2">
        <f t="shared" si="39"/>
        <v>60000</v>
      </c>
      <c r="Q119" s="4">
        <f t="shared" si="57"/>
        <v>60000</v>
      </c>
      <c r="R119" s="2">
        <f t="shared" si="58"/>
        <v>0</v>
      </c>
      <c r="S119" s="2">
        <f t="shared" si="58"/>
        <v>655000</v>
      </c>
      <c r="T119" s="3">
        <f t="shared" si="59"/>
        <v>655000</v>
      </c>
      <c r="U119" s="2">
        <f t="shared" si="42"/>
        <v>0</v>
      </c>
      <c r="V119" s="2">
        <f t="shared" si="42"/>
        <v>3717000</v>
      </c>
      <c r="W119" s="3">
        <f t="shared" si="60"/>
        <v>3717000</v>
      </c>
      <c r="X119" s="1">
        <v>0</v>
      </c>
      <c r="Y119" s="2">
        <v>0</v>
      </c>
      <c r="Z119" s="3">
        <f t="shared" si="61"/>
        <v>0</v>
      </c>
    </row>
    <row r="120" spans="1:26" ht="11.25">
      <c r="A120" s="50"/>
      <c r="B120" s="50"/>
      <c r="C120" s="2"/>
      <c r="D120" s="2"/>
      <c r="E120" s="2"/>
      <c r="F120" s="1"/>
      <c r="G120" s="2"/>
      <c r="H120" s="3"/>
      <c r="I120" s="2"/>
      <c r="J120" s="2"/>
      <c r="K120" s="4"/>
      <c r="L120" s="2"/>
      <c r="M120" s="2"/>
      <c r="N120" s="2"/>
      <c r="O120" s="5"/>
      <c r="P120" s="2"/>
      <c r="Q120" s="4"/>
      <c r="R120" s="2"/>
      <c r="S120" s="2"/>
      <c r="T120" s="3"/>
      <c r="U120" s="2"/>
      <c r="V120" s="2"/>
      <c r="W120" s="3"/>
      <c r="X120" s="1"/>
      <c r="Z120" s="3"/>
    </row>
    <row r="121" spans="2:26" ht="12" thickBot="1">
      <c r="B121" s="32" t="s">
        <v>3</v>
      </c>
      <c r="C121" s="2"/>
      <c r="D121" s="2"/>
      <c r="E121" s="2"/>
      <c r="F121" s="59">
        <f aca="true" t="shared" si="62" ref="F121:T121">SUM(F89:F120)</f>
        <v>0</v>
      </c>
      <c r="G121" s="60">
        <f t="shared" si="62"/>
        <v>38356000</v>
      </c>
      <c r="H121" s="61">
        <f t="shared" si="62"/>
        <v>38356000</v>
      </c>
      <c r="I121" s="59">
        <f t="shared" si="62"/>
        <v>0</v>
      </c>
      <c r="J121" s="60">
        <f t="shared" si="62"/>
        <v>27322000</v>
      </c>
      <c r="K121" s="61">
        <f t="shared" si="62"/>
        <v>27322000</v>
      </c>
      <c r="L121" s="59">
        <f t="shared" si="62"/>
        <v>0</v>
      </c>
      <c r="M121" s="60">
        <f t="shared" si="62"/>
        <v>25034000</v>
      </c>
      <c r="N121" s="61">
        <f t="shared" si="62"/>
        <v>25034000</v>
      </c>
      <c r="O121" s="59">
        <f t="shared" si="62"/>
        <v>0</v>
      </c>
      <c r="P121" s="60">
        <f t="shared" si="62"/>
        <v>25347000</v>
      </c>
      <c r="Q121" s="61">
        <f t="shared" si="62"/>
        <v>25347000</v>
      </c>
      <c r="R121" s="59">
        <f t="shared" si="62"/>
        <v>0</v>
      </c>
      <c r="S121" s="60">
        <f t="shared" si="62"/>
        <v>27137000</v>
      </c>
      <c r="T121" s="61">
        <f t="shared" si="62"/>
        <v>27137000</v>
      </c>
      <c r="U121" s="59">
        <f>SUM(U89:U120)</f>
        <v>0</v>
      </c>
      <c r="V121" s="60">
        <f>SUM(V89:V120)</f>
        <v>28351000</v>
      </c>
      <c r="W121" s="61">
        <f>SUM(W89:W120)</f>
        <v>28351000</v>
      </c>
      <c r="X121" s="59">
        <f>SUM(X89:X119)</f>
        <v>0</v>
      </c>
      <c r="Y121" s="60">
        <f>SUM(Y89:Y119)</f>
        <v>0</v>
      </c>
      <c r="Z121" s="61">
        <f>SUM(Z89:Z119)</f>
        <v>0</v>
      </c>
    </row>
    <row r="123" spans="2:19" ht="11.25">
      <c r="B123" s="32" t="s">
        <v>27</v>
      </c>
      <c r="G123" s="32">
        <f>G38*0.9</f>
        <v>31824000</v>
      </c>
      <c r="J123" s="32">
        <f>J38*0.9</f>
        <v>26086500</v>
      </c>
      <c r="M123" s="32">
        <f>M38*0.9</f>
        <v>25582500</v>
      </c>
      <c r="P123" s="32">
        <f>P38*0.9</f>
        <v>28089000</v>
      </c>
      <c r="R123" s="2"/>
      <c r="S123" s="32">
        <f>S38*0.9</f>
        <v>25631100</v>
      </c>
    </row>
    <row r="124" spans="2:25" ht="11.25">
      <c r="B124" s="32" t="s">
        <v>38</v>
      </c>
      <c r="F124" s="64"/>
      <c r="G124" s="64">
        <f>G81</f>
        <v>-11165000</v>
      </c>
      <c r="R124" s="2"/>
      <c r="X124" s="32"/>
      <c r="Y124" s="32"/>
    </row>
    <row r="125" spans="2:26" ht="11.25">
      <c r="B125" s="32" t="s">
        <v>28</v>
      </c>
      <c r="F125" s="64"/>
      <c r="G125" s="64">
        <f>G121-G123+G124</f>
        <v>-4633000</v>
      </c>
      <c r="H125" s="64"/>
      <c r="I125" s="64"/>
      <c r="J125" s="64">
        <f>J121-J123</f>
        <v>1235500</v>
      </c>
      <c r="K125" s="64"/>
      <c r="L125" s="64"/>
      <c r="M125" s="64">
        <f>M121-M123</f>
        <v>-548500</v>
      </c>
      <c r="N125" s="64"/>
      <c r="O125" s="64"/>
      <c r="P125" s="64">
        <f>P121-P123</f>
        <v>-2742000</v>
      </c>
      <c r="Q125" s="64"/>
      <c r="R125" s="66"/>
      <c r="S125" s="64">
        <f>S121-S123</f>
        <v>1505900</v>
      </c>
      <c r="Y125" s="2">
        <f>-S39*0.9+G121+J121+M121+P121+S121+G124</f>
        <v>-5182100</v>
      </c>
      <c r="Z125" s="2" t="s">
        <v>8</v>
      </c>
    </row>
    <row r="126" spans="2:20" ht="11.25">
      <c r="B126" s="32" t="s">
        <v>29</v>
      </c>
      <c r="F126" s="64"/>
      <c r="G126" s="64">
        <f>G125</f>
        <v>-4633000</v>
      </c>
      <c r="H126" s="64"/>
      <c r="I126" s="64"/>
      <c r="J126" s="64">
        <f>G126+J125</f>
        <v>-3397500</v>
      </c>
      <c r="K126" s="64"/>
      <c r="L126" s="64"/>
      <c r="M126" s="64">
        <f>J126+M125</f>
        <v>-3946000</v>
      </c>
      <c r="N126" s="64"/>
      <c r="O126" s="64"/>
      <c r="P126" s="64">
        <f>M126+P125</f>
        <v>-6688000</v>
      </c>
      <c r="Q126" s="64"/>
      <c r="R126" s="66"/>
      <c r="S126" s="65">
        <f>P126+S125</f>
        <v>-5182100</v>
      </c>
      <c r="T126" s="32" t="s">
        <v>21</v>
      </c>
    </row>
  </sheetData>
  <sheetProtection password="CCDE" sheet="1" insertRows="0"/>
  <mergeCells count="8">
    <mergeCell ref="R42:T42"/>
    <mergeCell ref="U42:W42"/>
    <mergeCell ref="X42:Z42"/>
    <mergeCell ref="R3:T3"/>
    <mergeCell ref="U3:W3"/>
    <mergeCell ref="R85:T85"/>
    <mergeCell ref="U85:W85"/>
    <mergeCell ref="X85:Z85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  <rowBreaks count="2" manualBreakCount="2">
    <brk id="41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Michael L. Krentz</cp:lastModifiedBy>
  <cp:lastPrinted>2013-05-09T14:18:59Z</cp:lastPrinted>
  <dcterms:created xsi:type="dcterms:W3CDTF">1999-07-07T18:23:48Z</dcterms:created>
  <dcterms:modified xsi:type="dcterms:W3CDTF">2013-06-17T17:04:01Z</dcterms:modified>
  <cp:category/>
  <cp:version/>
  <cp:contentType/>
  <cp:contentStatus/>
</cp:coreProperties>
</file>