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25" windowHeight="4455" tabRatio="526" activeTab="0"/>
  </bookViews>
  <sheets>
    <sheet name="Police" sheetId="1" r:id="rId1"/>
    <sheet name="Sheet8" sheetId="2" r:id="rId2"/>
    <sheet name="Sheet9" sheetId="3" r:id="rId3"/>
    <sheet name="Sheet10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>
    <definedName name="Long_Range_Facilities_Planning_Committee">#REF!</definedName>
    <definedName name="_xlnm.Print_Area" localSheetId="0">'Police'!$A$1:$Z$67</definedName>
    <definedName name="_xlnm.Print_Titles" localSheetId="0">'Police'!$A:$B</definedName>
  </definedNames>
  <calcPr fullCalcOnLoad="1"/>
</workbook>
</file>

<file path=xl/sharedStrings.xml><?xml version="1.0" encoding="utf-8"?>
<sst xmlns="http://schemas.openxmlformats.org/spreadsheetml/2006/main" count="120" uniqueCount="53">
  <si>
    <t>Police:</t>
  </si>
  <si>
    <t>Building Improvements</t>
  </si>
  <si>
    <t>Total</t>
  </si>
  <si>
    <t>G.O.</t>
  </si>
  <si>
    <t>Other</t>
  </si>
  <si>
    <t>Radio Improvement Project</t>
  </si>
  <si>
    <t xml:space="preserve">  Subtotal</t>
  </si>
  <si>
    <t xml:space="preserve">Training Facility </t>
  </si>
  <si>
    <t>In-Car Video Project</t>
  </si>
  <si>
    <t>2014 Requested</t>
  </si>
  <si>
    <t>2015 Requested</t>
  </si>
  <si>
    <t>2016 Requested</t>
  </si>
  <si>
    <t>2017 Requested</t>
  </si>
  <si>
    <t>Records Management System</t>
  </si>
  <si>
    <t>Safety Upgrade for GR-10 Counters</t>
  </si>
  <si>
    <t>check</t>
  </si>
  <si>
    <t>2013 Adopted</t>
  </si>
  <si>
    <t>2014 Adopted</t>
  </si>
  <si>
    <t>2015 Adopted</t>
  </si>
  <si>
    <t>2016 Adopted</t>
  </si>
  <si>
    <t>2017 Adopted</t>
  </si>
  <si>
    <t>Post 2018 Notes</t>
  </si>
  <si>
    <t>Midtown District Station</t>
  </si>
  <si>
    <t>LEED Improvements to Femrite Admin</t>
  </si>
  <si>
    <t>Armored Rescue Vehicle</t>
  </si>
  <si>
    <t>Investigative Software Upgrades</t>
  </si>
  <si>
    <t>Digital Forensic Lab Replacement</t>
  </si>
  <si>
    <t>Northeast District Station</t>
  </si>
  <si>
    <t>Property/Vehicle Storage Facility</t>
  </si>
  <si>
    <t>2018 Adopted</t>
  </si>
  <si>
    <t>2018 Requested</t>
  </si>
  <si>
    <t>Adopted 2013 CIP</t>
  </si>
  <si>
    <t>Requested 2014 CIP</t>
  </si>
  <si>
    <t>2019 Requested</t>
  </si>
  <si>
    <t>Post 2019 Notes</t>
  </si>
  <si>
    <t>Over (Under) Cumulative Target</t>
  </si>
  <si>
    <t>2014 -2018 Adopted CIP, Requests, and 10% Reduction Plan</t>
  </si>
  <si>
    <t>Borrowing</t>
  </si>
  <si>
    <t>Cumulative Borrowing 2014 -2018</t>
  </si>
  <si>
    <t>Cumulative Borrowing Adopted CIP</t>
  </si>
  <si>
    <t>2014 CIP 90% Plan</t>
  </si>
  <si>
    <t>90% of Adopted CIP</t>
  </si>
  <si>
    <t>Over (Under) 90% Target</t>
  </si>
  <si>
    <t>Over (Under) Cumulative 90% Target</t>
  </si>
  <si>
    <t>2014 Plan</t>
  </si>
  <si>
    <t>2015 Plan</t>
  </si>
  <si>
    <t>2016 Plan</t>
  </si>
  <si>
    <t>2017 Plan</t>
  </si>
  <si>
    <t>2018 Plan</t>
  </si>
  <si>
    <t>2019 Plan</t>
  </si>
  <si>
    <t>Cumulative Borrow Requested</t>
  </si>
  <si>
    <t>Cumulative Net New Borrowing</t>
  </si>
  <si>
    <t>(Less 2013 to 2014 Reathorizations)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</si>
</sst>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D6F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0" fillId="0" borderId="0" xfId="55" applyNumberFormat="1" applyFill="1">
      <alignment/>
      <protection/>
    </xf>
    <xf numFmtId="3" fontId="0" fillId="0" borderId="0" xfId="55" applyNumberFormat="1" applyFill="1" applyBorder="1">
      <alignment/>
      <protection/>
    </xf>
    <xf numFmtId="3" fontId="0" fillId="0" borderId="10" xfId="55" applyNumberFormat="1" applyFill="1" applyBorder="1" applyProtection="1">
      <alignment/>
      <protection locked="0"/>
    </xf>
    <xf numFmtId="3" fontId="0" fillId="0" borderId="0" xfId="55" applyNumberFormat="1" applyFill="1" applyBorder="1" applyProtection="1">
      <alignment/>
      <protection locked="0"/>
    </xf>
    <xf numFmtId="3" fontId="0" fillId="0" borderId="11" xfId="55" applyNumberFormat="1" applyFill="1" applyBorder="1" applyProtection="1">
      <alignment/>
      <protection locked="0"/>
    </xf>
    <xf numFmtId="3" fontId="0" fillId="0" borderId="12" xfId="55" applyNumberFormat="1" applyFill="1" applyBorder="1" applyProtection="1">
      <alignment/>
      <protection locked="0"/>
    </xf>
    <xf numFmtId="3" fontId="0" fillId="0" borderId="13" xfId="55" applyNumberFormat="1" applyFill="1" applyBorder="1" applyProtection="1">
      <alignment/>
      <protection locked="0"/>
    </xf>
    <xf numFmtId="3" fontId="0" fillId="0" borderId="0" xfId="55" applyNumberFormat="1" applyFill="1" applyProtection="1">
      <alignment/>
      <protection/>
    </xf>
    <xf numFmtId="3" fontId="3" fillId="0" borderId="0" xfId="55" applyNumberFormat="1" applyFont="1" applyFill="1" applyProtection="1">
      <alignment/>
      <protection/>
    </xf>
    <xf numFmtId="3" fontId="2" fillId="0" borderId="14" xfId="55" applyNumberFormat="1" applyFont="1" applyFill="1" applyBorder="1" applyAlignment="1" applyProtection="1">
      <alignment horizontal="centerContinuous"/>
      <protection/>
    </xf>
    <xf numFmtId="3" fontId="2" fillId="0" borderId="15" xfId="55" applyNumberFormat="1" applyFont="1" applyFill="1" applyBorder="1" applyAlignment="1" applyProtection="1">
      <alignment horizontal="centerContinuous"/>
      <protection/>
    </xf>
    <xf numFmtId="3" fontId="3" fillId="0" borderId="16" xfId="55" applyNumberFormat="1" applyFont="1" applyFill="1" applyBorder="1" applyAlignment="1" applyProtection="1">
      <alignment horizontal="centerContinuous"/>
      <protection/>
    </xf>
    <xf numFmtId="3" fontId="0" fillId="0" borderId="17" xfId="55" applyNumberFormat="1" applyFill="1" applyBorder="1" applyProtection="1">
      <alignment/>
      <protection/>
    </xf>
    <xf numFmtId="3" fontId="0" fillId="0" borderId="0" xfId="55" applyNumberFormat="1" applyFill="1" applyBorder="1" applyProtection="1">
      <alignment/>
      <protection/>
    </xf>
    <xf numFmtId="3" fontId="4" fillId="0" borderId="18" xfId="55" applyNumberFormat="1" applyFont="1" applyFill="1" applyBorder="1" applyAlignment="1" applyProtection="1">
      <alignment horizontal="center"/>
      <protection/>
    </xf>
    <xf numFmtId="3" fontId="4" fillId="0" borderId="19" xfId="55" applyNumberFormat="1" applyFont="1" applyFill="1" applyBorder="1" applyAlignment="1" applyProtection="1">
      <alignment horizontal="center"/>
      <protection/>
    </xf>
    <xf numFmtId="3" fontId="4" fillId="0" borderId="20" xfId="55" applyNumberFormat="1" applyFont="1" applyFill="1" applyBorder="1" applyAlignment="1" applyProtection="1">
      <alignment horizontal="center"/>
      <protection/>
    </xf>
    <xf numFmtId="3" fontId="0" fillId="0" borderId="10" xfId="55" applyNumberFormat="1" applyFill="1" applyBorder="1" applyProtection="1">
      <alignment/>
      <protection/>
    </xf>
    <xf numFmtId="3" fontId="0" fillId="0" borderId="11" xfId="55" applyNumberFormat="1" applyFill="1" applyBorder="1" applyProtection="1">
      <alignment/>
      <protection/>
    </xf>
    <xf numFmtId="3" fontId="0" fillId="0" borderId="12" xfId="55" applyNumberFormat="1" applyFill="1" applyBorder="1" applyProtection="1">
      <alignment/>
      <protection/>
    </xf>
    <xf numFmtId="3" fontId="0" fillId="0" borderId="13" xfId="55" applyNumberFormat="1" applyFill="1" applyBorder="1" applyProtection="1">
      <alignment/>
      <protection/>
    </xf>
    <xf numFmtId="3" fontId="0" fillId="0" borderId="0" xfId="55" applyNumberFormat="1" applyFont="1" applyFill="1" applyProtection="1">
      <alignment/>
      <protection/>
    </xf>
    <xf numFmtId="3" fontId="0" fillId="33" borderId="0" xfId="55" applyNumberFormat="1" applyFill="1" applyProtection="1">
      <alignment/>
      <protection/>
    </xf>
    <xf numFmtId="3" fontId="0" fillId="0" borderId="21" xfId="55" applyNumberFormat="1" applyFill="1" applyBorder="1" applyProtection="1">
      <alignment/>
      <protection/>
    </xf>
    <xf numFmtId="3" fontId="0" fillId="0" borderId="22" xfId="55" applyNumberFormat="1" applyFill="1" applyBorder="1" applyProtection="1">
      <alignment/>
      <protection/>
    </xf>
    <xf numFmtId="3" fontId="0" fillId="9" borderId="23" xfId="55" applyNumberFormat="1" applyFill="1" applyBorder="1" applyProtection="1">
      <alignment/>
      <protection/>
    </xf>
    <xf numFmtId="3" fontId="7" fillId="0" borderId="0" xfId="55" applyNumberFormat="1" applyFont="1" applyFill="1" applyProtection="1">
      <alignment/>
      <protection/>
    </xf>
    <xf numFmtId="3" fontId="3" fillId="0" borderId="15" xfId="55" applyNumberFormat="1" applyFont="1" applyFill="1" applyBorder="1" applyAlignment="1" applyProtection="1">
      <alignment horizontal="centerContinuous"/>
      <protection/>
    </xf>
    <xf numFmtId="3" fontId="0" fillId="0" borderId="0" xfId="55" applyNumberFormat="1" applyFill="1" applyAlignment="1" applyProtection="1">
      <alignment horizontal="centerContinuous"/>
      <protection/>
    </xf>
    <xf numFmtId="3" fontId="5" fillId="0" borderId="0" xfId="55" applyNumberFormat="1" applyFont="1" applyFill="1" applyAlignment="1" applyProtection="1">
      <alignment/>
      <protection/>
    </xf>
    <xf numFmtId="0" fontId="0" fillId="0" borderId="0" xfId="55" applyAlignment="1" applyProtection="1">
      <alignment/>
      <protection/>
    </xf>
    <xf numFmtId="3" fontId="0" fillId="0" borderId="0" xfId="55" applyNumberFormat="1" applyFill="1" applyAlignment="1" applyProtection="1">
      <alignment horizontal="center"/>
      <protection/>
    </xf>
    <xf numFmtId="3" fontId="0" fillId="0" borderId="0" xfId="55" applyNumberFormat="1" applyFill="1" applyAlignment="1" applyProtection="1">
      <alignment horizontal="left"/>
      <protection/>
    </xf>
    <xf numFmtId="3" fontId="6" fillId="0" borderId="0" xfId="55" applyNumberFormat="1" applyFont="1" applyFill="1" applyAlignment="1" applyProtection="1">
      <alignment horizontal="left"/>
      <protection/>
    </xf>
    <xf numFmtId="3" fontId="0" fillId="0" borderId="0" xfId="55" applyNumberFormat="1" applyFill="1" applyBorder="1" applyAlignment="1" applyProtection="1">
      <alignment horizontal="centerContinuous"/>
      <protection/>
    </xf>
    <xf numFmtId="3" fontId="3" fillId="0" borderId="0" xfId="55" applyNumberFormat="1" applyFont="1" applyFill="1" applyAlignment="1" applyProtection="1">
      <alignment horizontal="centerContinuous"/>
      <protection/>
    </xf>
    <xf numFmtId="3" fontId="2" fillId="0" borderId="0" xfId="55" applyNumberFormat="1" applyFont="1" applyFill="1" applyAlignment="1" applyProtection="1">
      <alignment/>
      <protection/>
    </xf>
    <xf numFmtId="3" fontId="0" fillId="0" borderId="0" xfId="55" applyNumberFormat="1" applyFont="1" applyFill="1" applyBorder="1" applyAlignment="1" applyProtection="1">
      <alignment horizontal="centerContinuous"/>
      <protection/>
    </xf>
    <xf numFmtId="3" fontId="3" fillId="0" borderId="0" xfId="55" applyNumberFormat="1" applyFont="1" applyFill="1" applyBorder="1" applyAlignment="1" applyProtection="1">
      <alignment horizontal="centerContinuous"/>
      <protection/>
    </xf>
    <xf numFmtId="3" fontId="0" fillId="0" borderId="0" xfId="55" applyNumberFormat="1" applyFill="1" applyBorder="1" applyAlignment="1" applyProtection="1">
      <alignment horizontal="center"/>
      <protection/>
    </xf>
    <xf numFmtId="3" fontId="0" fillId="9" borderId="10" xfId="55" applyNumberFormat="1" applyFill="1" applyBorder="1" applyProtection="1">
      <alignment/>
      <protection/>
    </xf>
    <xf numFmtId="3" fontId="0" fillId="34" borderId="0" xfId="55" applyNumberFormat="1" applyFont="1" applyFill="1" applyProtection="1">
      <alignment/>
      <protection/>
    </xf>
    <xf numFmtId="3" fontId="0" fillId="34" borderId="10" xfId="55" applyNumberFormat="1" applyFill="1" applyBorder="1" applyProtection="1">
      <alignment/>
      <protection/>
    </xf>
    <xf numFmtId="3" fontId="0" fillId="34" borderId="0" xfId="55" applyNumberFormat="1" applyFill="1" applyBorder="1" applyProtection="1">
      <alignment/>
      <protection/>
    </xf>
    <xf numFmtId="3" fontId="0" fillId="34" borderId="13" xfId="55" applyNumberFormat="1" applyFill="1" applyBorder="1" applyProtection="1">
      <alignment/>
      <protection/>
    </xf>
    <xf numFmtId="3" fontId="0" fillId="0" borderId="24" xfId="55" applyNumberFormat="1" applyFill="1" applyBorder="1" applyProtection="1">
      <alignment/>
      <protection/>
    </xf>
    <xf numFmtId="3" fontId="0" fillId="0" borderId="25" xfId="55" applyNumberFormat="1" applyFill="1" applyBorder="1" applyProtection="1">
      <alignment/>
      <protection/>
    </xf>
    <xf numFmtId="3" fontId="0" fillId="0" borderId="26" xfId="55" applyNumberFormat="1" applyFill="1" applyBorder="1" applyProtection="1">
      <alignment/>
      <protection/>
    </xf>
    <xf numFmtId="3" fontId="3" fillId="0" borderId="0" xfId="55" applyNumberFormat="1" applyFont="1" applyFill="1" applyProtection="1">
      <alignment/>
      <protection locked="0"/>
    </xf>
    <xf numFmtId="3" fontId="0" fillId="0" borderId="0" xfId="55" applyNumberFormat="1" applyFill="1" applyProtection="1">
      <alignment/>
      <protection locked="0"/>
    </xf>
    <xf numFmtId="3" fontId="0" fillId="0" borderId="0" xfId="55" applyNumberFormat="1" applyFont="1" applyFill="1" applyProtection="1">
      <alignment/>
      <protection locked="0"/>
    </xf>
    <xf numFmtId="3" fontId="0" fillId="33" borderId="0" xfId="55" applyNumberFormat="1" applyFont="1" applyFill="1" applyProtection="1">
      <alignment/>
      <protection locked="0"/>
    </xf>
    <xf numFmtId="3" fontId="0" fillId="33" borderId="0" xfId="55" applyNumberFormat="1" applyFill="1" applyProtection="1">
      <alignment/>
      <protection locked="0"/>
    </xf>
    <xf numFmtId="3" fontId="0" fillId="33" borderId="10" xfId="55" applyNumberFormat="1" applyFill="1" applyBorder="1" applyProtection="1">
      <alignment/>
      <protection locked="0"/>
    </xf>
    <xf numFmtId="3" fontId="0" fillId="33" borderId="0" xfId="55" applyNumberFormat="1" applyFill="1" applyBorder="1" applyProtection="1">
      <alignment/>
      <protection locked="0"/>
    </xf>
    <xf numFmtId="3" fontId="0" fillId="33" borderId="11" xfId="55" applyNumberFormat="1" applyFill="1" applyBorder="1" applyProtection="1">
      <alignment/>
      <protection locked="0"/>
    </xf>
    <xf numFmtId="3" fontId="0" fillId="33" borderId="12" xfId="55" applyNumberFormat="1" applyFill="1" applyBorder="1" applyProtection="1">
      <alignment/>
      <protection locked="0"/>
    </xf>
    <xf numFmtId="3" fontId="0" fillId="33" borderId="13" xfId="55" applyNumberFormat="1" applyFill="1" applyBorder="1" applyProtection="1">
      <alignment/>
      <protection locked="0"/>
    </xf>
    <xf numFmtId="3" fontId="0" fillId="0" borderId="24" xfId="55" applyNumberFormat="1" applyFill="1" applyBorder="1" applyProtection="1">
      <alignment/>
      <protection locked="0"/>
    </xf>
    <xf numFmtId="3" fontId="0" fillId="0" borderId="25" xfId="55" applyNumberFormat="1" applyFill="1" applyBorder="1" applyProtection="1">
      <alignment/>
      <protection locked="0"/>
    </xf>
    <xf numFmtId="3" fontId="0" fillId="0" borderId="26" xfId="55" applyNumberFormat="1" applyFill="1" applyBorder="1" applyProtection="1">
      <alignment/>
      <protection locked="0"/>
    </xf>
    <xf numFmtId="3" fontId="0" fillId="33" borderId="0" xfId="55" applyNumberFormat="1" applyFont="1" applyFill="1" applyProtection="1">
      <alignment/>
      <protection/>
    </xf>
    <xf numFmtId="3" fontId="0" fillId="33" borderId="10" xfId="55" applyNumberFormat="1" applyFill="1" applyBorder="1" applyProtection="1">
      <alignment/>
      <protection/>
    </xf>
    <xf numFmtId="3" fontId="0" fillId="33" borderId="0" xfId="55" applyNumberFormat="1" applyFill="1" applyBorder="1" applyProtection="1">
      <alignment/>
      <protection/>
    </xf>
    <xf numFmtId="3" fontId="0" fillId="33" borderId="11" xfId="55" applyNumberFormat="1" applyFill="1" applyBorder="1" applyProtection="1">
      <alignment/>
      <protection/>
    </xf>
    <xf numFmtId="3" fontId="0" fillId="33" borderId="12" xfId="55" applyNumberFormat="1" applyFill="1" applyBorder="1" applyProtection="1">
      <alignment/>
      <protection/>
    </xf>
    <xf numFmtId="3" fontId="0" fillId="33" borderId="13" xfId="55" applyNumberFormat="1" applyFill="1" applyBorder="1" applyProtection="1">
      <alignment/>
      <protection/>
    </xf>
    <xf numFmtId="37" fontId="0" fillId="0" borderId="0" xfId="55" applyNumberFormat="1" applyFill="1" applyProtection="1">
      <alignment/>
      <protection locked="0"/>
    </xf>
    <xf numFmtId="37" fontId="0" fillId="9" borderId="0" xfId="55" applyNumberFormat="1" applyFill="1" applyProtection="1">
      <alignment/>
      <protection locked="0"/>
    </xf>
    <xf numFmtId="3" fontId="2" fillId="0" borderId="0" xfId="55" applyNumberFormat="1" applyFont="1" applyFill="1" applyBorder="1" applyAlignment="1" applyProtection="1">
      <alignment horizontal="centerContinuous"/>
      <protection locked="0"/>
    </xf>
    <xf numFmtId="3" fontId="3" fillId="0" borderId="0" xfId="55" applyNumberFormat="1" applyFont="1" applyFill="1" applyBorder="1" applyAlignment="1" applyProtection="1">
      <alignment horizontal="centerContinuous"/>
      <protection locked="0"/>
    </xf>
    <xf numFmtId="3" fontId="2" fillId="0" borderId="14" xfId="55" applyNumberFormat="1" applyFont="1" applyFill="1" applyBorder="1" applyAlignment="1" applyProtection="1">
      <alignment horizontal="centerContinuous"/>
      <protection locked="0"/>
    </xf>
    <xf numFmtId="3" fontId="2" fillId="0" borderId="15" xfId="55" applyNumberFormat="1" applyFont="1" applyFill="1" applyBorder="1" applyAlignment="1" applyProtection="1">
      <alignment horizontal="centerContinuous"/>
      <protection locked="0"/>
    </xf>
    <xf numFmtId="3" fontId="3" fillId="0" borderId="16" xfId="55" applyNumberFormat="1" applyFont="1" applyFill="1" applyBorder="1" applyAlignment="1" applyProtection="1">
      <alignment horizontal="centerContinuous"/>
      <protection locked="0"/>
    </xf>
    <xf numFmtId="3" fontId="7" fillId="0" borderId="0" xfId="55" applyNumberFormat="1" applyFont="1" applyFill="1" applyProtection="1">
      <alignment/>
      <protection locked="0"/>
    </xf>
    <xf numFmtId="3" fontId="4" fillId="0" borderId="0" xfId="55" applyNumberFormat="1" applyFont="1" applyFill="1" applyBorder="1" applyAlignment="1" applyProtection="1">
      <alignment horizontal="center"/>
      <protection locked="0"/>
    </xf>
    <xf numFmtId="3" fontId="4" fillId="0" borderId="18" xfId="55" applyNumberFormat="1" applyFont="1" applyFill="1" applyBorder="1" applyAlignment="1" applyProtection="1">
      <alignment horizontal="center"/>
      <protection locked="0"/>
    </xf>
    <xf numFmtId="3" fontId="4" fillId="0" borderId="19" xfId="55" applyNumberFormat="1" applyFont="1" applyFill="1" applyBorder="1" applyAlignment="1" applyProtection="1">
      <alignment horizontal="center"/>
      <protection locked="0"/>
    </xf>
    <xf numFmtId="3" fontId="4" fillId="0" borderId="20" xfId="55" applyNumberFormat="1" applyFont="1" applyFill="1" applyBorder="1" applyAlignment="1" applyProtection="1">
      <alignment horizontal="center"/>
      <protection locked="0"/>
    </xf>
    <xf numFmtId="37" fontId="0" fillId="9" borderId="23" xfId="55" applyNumberFormat="1" applyFill="1" applyBorder="1" applyProtection="1">
      <alignment/>
      <protection locked="0"/>
    </xf>
    <xf numFmtId="3" fontId="2" fillId="0" borderId="14" xfId="55" applyNumberFormat="1" applyFont="1" applyFill="1" applyBorder="1" applyAlignment="1" applyProtection="1">
      <alignment horizontal="center"/>
      <protection/>
    </xf>
    <xf numFmtId="3" fontId="2" fillId="0" borderId="15" xfId="55" applyNumberFormat="1" applyFont="1" applyFill="1" applyBorder="1" applyAlignment="1" applyProtection="1">
      <alignment horizontal="center"/>
      <protection/>
    </xf>
    <xf numFmtId="3" fontId="2" fillId="0" borderId="16" xfId="55" applyNumberFormat="1" applyFont="1" applyFill="1" applyBorder="1" applyAlignment="1" applyProtection="1">
      <alignment horizontal="center"/>
      <protection/>
    </xf>
    <xf numFmtId="3" fontId="2" fillId="0" borderId="14" xfId="55" applyNumberFormat="1" applyFont="1" applyFill="1" applyBorder="1" applyAlignment="1" applyProtection="1">
      <alignment horizontal="center"/>
      <protection locked="0"/>
    </xf>
    <xf numFmtId="3" fontId="2" fillId="0" borderId="15" xfId="55" applyNumberFormat="1" applyFont="1" applyFill="1" applyBorder="1" applyAlignment="1" applyProtection="1">
      <alignment horizontal="center"/>
      <protection locked="0"/>
    </xf>
    <xf numFmtId="3" fontId="2" fillId="0" borderId="16" xfId="55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SheetLayoutView="100" zoomScalePageLayoutView="0" workbookViewId="0" topLeftCell="B1">
      <pane ySplit="4" topLeftCell="A17" activePane="bottomLeft" state="frozen"/>
      <selection pane="topLeft" activeCell="A1" sqref="A1"/>
      <selection pane="bottomLeft" activeCell="U60" sqref="U60"/>
    </sheetView>
  </sheetViews>
  <sheetFormatPr defaultColWidth="9.33203125" defaultRowHeight="11.25"/>
  <cols>
    <col min="1" max="1" width="3" style="1" customWidth="1"/>
    <col min="2" max="2" width="30.16015625" style="1" customWidth="1"/>
    <col min="3" max="4" width="11.83203125" style="1" hidden="1" customWidth="1"/>
    <col min="5" max="5" width="11.16015625" style="1" hidden="1" customWidth="1"/>
    <col min="6" max="23" width="11.16015625" style="1" customWidth="1"/>
    <col min="24" max="26" width="11.16015625" style="2" customWidth="1"/>
    <col min="27" max="31" width="16.33203125" style="2" customWidth="1"/>
    <col min="32" max="32" width="16" style="2" customWidth="1"/>
    <col min="33" max="33" width="11.16015625" style="2" bestFit="1" customWidth="1"/>
    <col min="34" max="34" width="12.66015625" style="2" bestFit="1" customWidth="1"/>
    <col min="35" max="35" width="9.33203125" style="2" customWidth="1"/>
    <col min="36" max="36" width="11.33203125" style="2" customWidth="1"/>
    <col min="37" max="37" width="10.83203125" style="2" customWidth="1"/>
    <col min="38" max="38" width="12.33203125" style="2" customWidth="1"/>
    <col min="39" max="39" width="22.33203125" style="2" bestFit="1" customWidth="1"/>
    <col min="40" max="40" width="11" style="2" customWidth="1"/>
    <col min="41" max="41" width="93.5" style="2" bestFit="1" customWidth="1"/>
    <col min="42" max="82" width="9.33203125" style="2" customWidth="1"/>
    <col min="83" max="16384" width="9.33203125" style="1" customWidth="1"/>
  </cols>
  <sheetData>
    <row r="1" spans="1:82" s="8" customFormat="1" ht="20.25">
      <c r="A1" s="29"/>
      <c r="B1" s="30" t="s">
        <v>36</v>
      </c>
      <c r="C1" s="31"/>
      <c r="D1" s="31"/>
      <c r="E1" s="31"/>
      <c r="F1" s="31"/>
      <c r="G1" s="32"/>
      <c r="H1" s="32"/>
      <c r="I1" s="29"/>
      <c r="J1" s="29"/>
      <c r="K1" s="33"/>
      <c r="L1" s="34"/>
      <c r="M1" s="29"/>
      <c r="N1" s="29"/>
      <c r="O1" s="35"/>
      <c r="P1" s="29"/>
      <c r="Q1" s="29"/>
      <c r="R1" s="29"/>
      <c r="S1" s="29"/>
      <c r="T1" s="29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</row>
    <row r="2" spans="1:82" s="8" customFormat="1" ht="13.5" thickBot="1">
      <c r="A2" s="36"/>
      <c r="B2" s="37"/>
      <c r="C2" s="36"/>
      <c r="D2" s="38"/>
      <c r="E2" s="38"/>
      <c r="F2" s="39"/>
      <c r="O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</row>
    <row r="3" spans="2:82" s="8" customFormat="1" ht="15">
      <c r="B3" s="27" t="s">
        <v>31</v>
      </c>
      <c r="C3" s="10" t="s">
        <v>16</v>
      </c>
      <c r="D3" s="11"/>
      <c r="E3" s="28"/>
      <c r="F3" s="10" t="s">
        <v>17</v>
      </c>
      <c r="G3" s="11"/>
      <c r="H3" s="12"/>
      <c r="I3" s="11" t="s">
        <v>18</v>
      </c>
      <c r="J3" s="11"/>
      <c r="K3" s="12"/>
      <c r="L3" s="10" t="s">
        <v>19</v>
      </c>
      <c r="M3" s="11"/>
      <c r="N3" s="12"/>
      <c r="O3" s="10" t="s">
        <v>20</v>
      </c>
      <c r="P3" s="11"/>
      <c r="Q3" s="12"/>
      <c r="R3" s="81" t="s">
        <v>29</v>
      </c>
      <c r="S3" s="82"/>
      <c r="T3" s="83"/>
      <c r="U3" s="81" t="s">
        <v>21</v>
      </c>
      <c r="V3" s="82"/>
      <c r="W3" s="83"/>
      <c r="X3" s="14"/>
      <c r="Y3" s="14"/>
      <c r="Z3" s="14"/>
      <c r="AA3" s="14"/>
      <c r="AB3" s="14"/>
      <c r="AC3" s="14"/>
      <c r="AD3" s="14"/>
      <c r="AE3" s="40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</row>
    <row r="4" spans="3:82" s="8" customFormat="1" ht="12.75" thickBot="1">
      <c r="C4" s="15" t="s">
        <v>3</v>
      </c>
      <c r="D4" s="16" t="s">
        <v>4</v>
      </c>
      <c r="E4" s="16" t="s">
        <v>2</v>
      </c>
      <c r="F4" s="15" t="s">
        <v>37</v>
      </c>
      <c r="G4" s="16" t="s">
        <v>4</v>
      </c>
      <c r="H4" s="17" t="s">
        <v>2</v>
      </c>
      <c r="I4" s="16" t="s">
        <v>37</v>
      </c>
      <c r="J4" s="16" t="s">
        <v>4</v>
      </c>
      <c r="K4" s="17" t="s">
        <v>2</v>
      </c>
      <c r="L4" s="15" t="s">
        <v>37</v>
      </c>
      <c r="M4" s="16" t="s">
        <v>4</v>
      </c>
      <c r="N4" s="17" t="s">
        <v>2</v>
      </c>
      <c r="O4" s="15" t="s">
        <v>37</v>
      </c>
      <c r="P4" s="16" t="s">
        <v>4</v>
      </c>
      <c r="Q4" s="17" t="s">
        <v>2</v>
      </c>
      <c r="R4" s="15" t="s">
        <v>37</v>
      </c>
      <c r="S4" s="16" t="s">
        <v>4</v>
      </c>
      <c r="T4" s="17" t="s">
        <v>2</v>
      </c>
      <c r="U4" s="15" t="s">
        <v>37</v>
      </c>
      <c r="V4" s="16" t="s">
        <v>4</v>
      </c>
      <c r="W4" s="17" t="s">
        <v>2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</row>
    <row r="5" spans="1:82" s="8" customFormat="1" ht="11.25">
      <c r="A5" s="9" t="s">
        <v>0</v>
      </c>
      <c r="C5" s="18"/>
      <c r="D5" s="14"/>
      <c r="E5" s="19"/>
      <c r="F5" s="18"/>
      <c r="G5" s="14"/>
      <c r="H5" s="19"/>
      <c r="I5" s="21"/>
      <c r="J5" s="14"/>
      <c r="K5" s="20"/>
      <c r="L5" s="14"/>
      <c r="M5" s="14"/>
      <c r="N5" s="14"/>
      <c r="O5" s="21"/>
      <c r="P5" s="14"/>
      <c r="Q5" s="20"/>
      <c r="R5" s="14"/>
      <c r="S5" s="14"/>
      <c r="T5" s="19"/>
      <c r="U5" s="18"/>
      <c r="V5" s="14"/>
      <c r="W5" s="19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</row>
    <row r="6" spans="1:82" s="8" customFormat="1" ht="11.25">
      <c r="A6" s="8">
        <v>1</v>
      </c>
      <c r="B6" s="8" t="s">
        <v>7</v>
      </c>
      <c r="C6" s="41">
        <f>244023-244023</f>
        <v>0</v>
      </c>
      <c r="D6" s="14">
        <v>0</v>
      </c>
      <c r="E6" s="19">
        <f aca="true" t="shared" si="0" ref="E6:E15">SUM(C6:D6)</f>
        <v>0</v>
      </c>
      <c r="F6" s="18">
        <f>250000+750000-1000000</f>
        <v>0</v>
      </c>
      <c r="G6" s="14">
        <v>0</v>
      </c>
      <c r="H6" s="19">
        <f aca="true" t="shared" si="1" ref="H6:H15">SUM(F6:G6)</f>
        <v>0</v>
      </c>
      <c r="I6" s="21">
        <v>0</v>
      </c>
      <c r="J6" s="14">
        <v>0</v>
      </c>
      <c r="K6" s="20">
        <f aca="true" t="shared" si="2" ref="K6:K15">SUM(I6:J6)</f>
        <v>0</v>
      </c>
      <c r="L6" s="14">
        <v>0</v>
      </c>
      <c r="M6" s="14">
        <v>0</v>
      </c>
      <c r="N6" s="14">
        <f aca="true" t="shared" si="3" ref="N6:N15">SUM(L6:M6)</f>
        <v>0</v>
      </c>
      <c r="O6" s="21">
        <v>0</v>
      </c>
      <c r="P6" s="14">
        <v>0</v>
      </c>
      <c r="Q6" s="20">
        <f aca="true" t="shared" si="4" ref="Q6:Q15">SUM(O6:P6)</f>
        <v>0</v>
      </c>
      <c r="R6" s="14">
        <v>0</v>
      </c>
      <c r="S6" s="14">
        <v>0</v>
      </c>
      <c r="T6" s="19">
        <f aca="true" t="shared" si="5" ref="T6:T15">SUM(R6:S6)</f>
        <v>0</v>
      </c>
      <c r="U6" s="18">
        <v>0</v>
      </c>
      <c r="V6" s="14">
        <v>0</v>
      </c>
      <c r="W6" s="19">
        <f aca="true" t="shared" si="6" ref="W6:W16">U6+V6</f>
        <v>0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</row>
    <row r="7" spans="1:82" s="8" customFormat="1" ht="11.25">
      <c r="A7" s="22">
        <v>2</v>
      </c>
      <c r="B7" s="8" t="s">
        <v>13</v>
      </c>
      <c r="C7" s="18">
        <v>70000</v>
      </c>
      <c r="D7" s="14">
        <v>0</v>
      </c>
      <c r="E7" s="19">
        <f t="shared" si="0"/>
        <v>70000</v>
      </c>
      <c r="F7" s="18">
        <v>150000</v>
      </c>
      <c r="G7" s="14">
        <v>0</v>
      </c>
      <c r="H7" s="19">
        <f t="shared" si="1"/>
        <v>150000</v>
      </c>
      <c r="I7" s="21">
        <v>0</v>
      </c>
      <c r="J7" s="14">
        <v>0</v>
      </c>
      <c r="K7" s="20">
        <f t="shared" si="2"/>
        <v>0</v>
      </c>
      <c r="L7" s="14">
        <v>0</v>
      </c>
      <c r="M7" s="14">
        <v>0</v>
      </c>
      <c r="N7" s="14">
        <f t="shared" si="3"/>
        <v>0</v>
      </c>
      <c r="O7" s="21">
        <v>0</v>
      </c>
      <c r="P7" s="14">
        <v>0</v>
      </c>
      <c r="Q7" s="20">
        <f t="shared" si="4"/>
        <v>0</v>
      </c>
      <c r="R7" s="14">
        <v>0</v>
      </c>
      <c r="S7" s="14">
        <v>0</v>
      </c>
      <c r="T7" s="19">
        <f t="shared" si="5"/>
        <v>0</v>
      </c>
      <c r="U7" s="18">
        <v>0</v>
      </c>
      <c r="V7" s="14">
        <v>0</v>
      </c>
      <c r="W7" s="19">
        <f t="shared" si="6"/>
        <v>0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</row>
    <row r="8" spans="1:256" s="23" customFormat="1" ht="11.25">
      <c r="A8" s="62">
        <v>3</v>
      </c>
      <c r="B8" s="23" t="s">
        <v>14</v>
      </c>
      <c r="C8" s="63">
        <f>83000-83000</f>
        <v>0</v>
      </c>
      <c r="D8" s="64">
        <v>0</v>
      </c>
      <c r="E8" s="65">
        <f t="shared" si="0"/>
        <v>0</v>
      </c>
      <c r="F8" s="63">
        <v>0</v>
      </c>
      <c r="G8" s="64">
        <v>0</v>
      </c>
      <c r="H8" s="65">
        <f t="shared" si="1"/>
        <v>0</v>
      </c>
      <c r="I8" s="64">
        <v>0</v>
      </c>
      <c r="J8" s="64">
        <v>0</v>
      </c>
      <c r="K8" s="66">
        <f t="shared" si="2"/>
        <v>0</v>
      </c>
      <c r="L8" s="64">
        <v>0</v>
      </c>
      <c r="M8" s="64">
        <v>0</v>
      </c>
      <c r="N8" s="64">
        <f t="shared" si="3"/>
        <v>0</v>
      </c>
      <c r="O8" s="67">
        <v>0</v>
      </c>
      <c r="P8" s="64">
        <v>0</v>
      </c>
      <c r="Q8" s="66">
        <f t="shared" si="4"/>
        <v>0</v>
      </c>
      <c r="R8" s="64">
        <v>0</v>
      </c>
      <c r="S8" s="64">
        <v>0</v>
      </c>
      <c r="T8" s="65">
        <f t="shared" si="5"/>
        <v>0</v>
      </c>
      <c r="U8" s="63">
        <v>0</v>
      </c>
      <c r="V8" s="64">
        <v>0</v>
      </c>
      <c r="W8" s="65">
        <f t="shared" si="6"/>
        <v>0</v>
      </c>
      <c r="X8" s="14"/>
      <c r="Y8" s="14"/>
      <c r="Z8" s="14"/>
      <c r="AA8" s="14"/>
      <c r="AB8" s="14"/>
      <c r="AC8" s="14"/>
      <c r="AD8" s="8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82" s="8" customFormat="1" ht="11.25">
      <c r="A9" s="22">
        <v>4</v>
      </c>
      <c r="B9" s="8" t="s">
        <v>1</v>
      </c>
      <c r="C9" s="18">
        <f>130000-30000</f>
        <v>100000</v>
      </c>
      <c r="D9" s="14">
        <v>0</v>
      </c>
      <c r="E9" s="19">
        <f t="shared" si="0"/>
        <v>100000</v>
      </c>
      <c r="F9" s="18">
        <v>50000</v>
      </c>
      <c r="G9" s="14">
        <v>0</v>
      </c>
      <c r="H9" s="19">
        <f t="shared" si="1"/>
        <v>50000</v>
      </c>
      <c r="I9" s="14">
        <v>40000</v>
      </c>
      <c r="J9" s="14">
        <v>0</v>
      </c>
      <c r="K9" s="20">
        <f t="shared" si="2"/>
        <v>40000</v>
      </c>
      <c r="L9" s="14">
        <v>220000</v>
      </c>
      <c r="M9" s="14">
        <v>0</v>
      </c>
      <c r="N9" s="14">
        <f t="shared" si="3"/>
        <v>220000</v>
      </c>
      <c r="O9" s="21">
        <v>150000</v>
      </c>
      <c r="P9" s="14">
        <v>0</v>
      </c>
      <c r="Q9" s="20">
        <f t="shared" si="4"/>
        <v>150000</v>
      </c>
      <c r="R9" s="14">
        <v>100000</v>
      </c>
      <c r="S9" s="14">
        <v>0</v>
      </c>
      <c r="T9" s="19">
        <f t="shared" si="5"/>
        <v>100000</v>
      </c>
      <c r="U9" s="18">
        <v>0</v>
      </c>
      <c r="V9" s="14">
        <v>0</v>
      </c>
      <c r="W9" s="19">
        <f t="shared" si="6"/>
        <v>0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</row>
    <row r="10" spans="1:82" s="8" customFormat="1" ht="11.25">
      <c r="A10" s="22">
        <v>5</v>
      </c>
      <c r="B10" s="8" t="s">
        <v>8</v>
      </c>
      <c r="C10" s="18">
        <v>0</v>
      </c>
      <c r="D10" s="14">
        <v>0</v>
      </c>
      <c r="E10" s="19">
        <f t="shared" si="0"/>
        <v>0</v>
      </c>
      <c r="F10" s="18">
        <v>850000</v>
      </c>
      <c r="G10" s="14">
        <v>0</v>
      </c>
      <c r="H10" s="19">
        <f t="shared" si="1"/>
        <v>850000</v>
      </c>
      <c r="I10" s="14">
        <f>690000-690000</f>
        <v>0</v>
      </c>
      <c r="J10" s="14">
        <v>0</v>
      </c>
      <c r="K10" s="20">
        <f t="shared" si="2"/>
        <v>0</v>
      </c>
      <c r="L10" s="14">
        <f>4275000-4275000</f>
        <v>0</v>
      </c>
      <c r="M10" s="14">
        <v>0</v>
      </c>
      <c r="N10" s="14">
        <f t="shared" si="3"/>
        <v>0</v>
      </c>
      <c r="O10" s="21">
        <f>690000-690000</f>
        <v>0</v>
      </c>
      <c r="P10" s="14">
        <v>0</v>
      </c>
      <c r="Q10" s="20">
        <f t="shared" si="4"/>
        <v>0</v>
      </c>
      <c r="R10" s="14">
        <f>4275000-4275000</f>
        <v>0</v>
      </c>
      <c r="S10" s="14">
        <v>0</v>
      </c>
      <c r="T10" s="19">
        <f t="shared" si="5"/>
        <v>0</v>
      </c>
      <c r="U10" s="18">
        <v>0</v>
      </c>
      <c r="V10" s="14">
        <v>0</v>
      </c>
      <c r="W10" s="19">
        <f t="shared" si="6"/>
        <v>0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</row>
    <row r="11" spans="1:256" s="23" customFormat="1" ht="11.25">
      <c r="A11" s="62">
        <v>6</v>
      </c>
      <c r="B11" s="23" t="s">
        <v>22</v>
      </c>
      <c r="C11" s="63">
        <v>0</v>
      </c>
      <c r="D11" s="64">
        <v>0</v>
      </c>
      <c r="E11" s="65">
        <f t="shared" si="0"/>
        <v>0</v>
      </c>
      <c r="F11" s="63">
        <f>710000-710000</f>
        <v>0</v>
      </c>
      <c r="G11" s="64">
        <v>0</v>
      </c>
      <c r="H11" s="65">
        <f t="shared" si="1"/>
        <v>0</v>
      </c>
      <c r="I11" s="64">
        <f>4607310-4607310+710000</f>
        <v>710000</v>
      </c>
      <c r="J11" s="64">
        <v>0</v>
      </c>
      <c r="K11" s="66">
        <f t="shared" si="2"/>
        <v>710000</v>
      </c>
      <c r="L11" s="64">
        <v>4607310</v>
      </c>
      <c r="M11" s="64">
        <v>0</v>
      </c>
      <c r="N11" s="64">
        <f t="shared" si="3"/>
        <v>4607310</v>
      </c>
      <c r="O11" s="67">
        <v>0</v>
      </c>
      <c r="P11" s="64">
        <v>0</v>
      </c>
      <c r="Q11" s="66">
        <f t="shared" si="4"/>
        <v>0</v>
      </c>
      <c r="R11" s="64">
        <v>0</v>
      </c>
      <c r="S11" s="64">
        <v>0</v>
      </c>
      <c r="T11" s="65">
        <f t="shared" si="5"/>
        <v>0</v>
      </c>
      <c r="U11" s="63">
        <v>0</v>
      </c>
      <c r="V11" s="64">
        <v>0</v>
      </c>
      <c r="W11" s="65">
        <f t="shared" si="6"/>
        <v>0</v>
      </c>
      <c r="X11" s="14"/>
      <c r="Y11" s="14"/>
      <c r="Z11" s="14"/>
      <c r="AA11" s="14"/>
      <c r="AB11" s="14"/>
      <c r="AC11" s="14"/>
      <c r="AD11" s="8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82" s="8" customFormat="1" ht="11.25">
      <c r="A12" s="22">
        <v>7</v>
      </c>
      <c r="B12" s="22" t="s">
        <v>23</v>
      </c>
      <c r="C12" s="18">
        <v>0</v>
      </c>
      <c r="D12" s="14">
        <v>0</v>
      </c>
      <c r="E12" s="19">
        <f t="shared" si="0"/>
        <v>0</v>
      </c>
      <c r="F12" s="18">
        <v>317165</v>
      </c>
      <c r="G12" s="14">
        <v>0</v>
      </c>
      <c r="H12" s="19">
        <f t="shared" si="1"/>
        <v>317165</v>
      </c>
      <c r="I12" s="14">
        <f>850000-850000</f>
        <v>0</v>
      </c>
      <c r="J12" s="14">
        <v>0</v>
      </c>
      <c r="K12" s="20">
        <f t="shared" si="2"/>
        <v>0</v>
      </c>
      <c r="L12" s="14">
        <v>0</v>
      </c>
      <c r="M12" s="14">
        <v>0</v>
      </c>
      <c r="N12" s="14">
        <f t="shared" si="3"/>
        <v>0</v>
      </c>
      <c r="O12" s="21">
        <v>0</v>
      </c>
      <c r="P12" s="14">
        <v>0</v>
      </c>
      <c r="Q12" s="20">
        <f t="shared" si="4"/>
        <v>0</v>
      </c>
      <c r="R12" s="14">
        <v>0</v>
      </c>
      <c r="S12" s="14">
        <v>0</v>
      </c>
      <c r="T12" s="19">
        <f t="shared" si="5"/>
        <v>0</v>
      </c>
      <c r="U12" s="18">
        <v>0</v>
      </c>
      <c r="V12" s="14">
        <v>0</v>
      </c>
      <c r="W12" s="19">
        <f t="shared" si="6"/>
        <v>0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</row>
    <row r="13" spans="1:82" s="8" customFormat="1" ht="11.25">
      <c r="A13" s="22">
        <v>8</v>
      </c>
      <c r="B13" s="8" t="s">
        <v>24</v>
      </c>
      <c r="C13" s="18">
        <v>0</v>
      </c>
      <c r="D13" s="14">
        <v>0</v>
      </c>
      <c r="E13" s="19">
        <f t="shared" si="0"/>
        <v>0</v>
      </c>
      <c r="F13" s="18">
        <v>185000</v>
      </c>
      <c r="G13" s="14">
        <v>0</v>
      </c>
      <c r="H13" s="19">
        <f t="shared" si="1"/>
        <v>185000</v>
      </c>
      <c r="I13" s="14">
        <v>0</v>
      </c>
      <c r="J13" s="14">
        <v>0</v>
      </c>
      <c r="K13" s="20">
        <f t="shared" si="2"/>
        <v>0</v>
      </c>
      <c r="L13" s="14">
        <f>1000000-1000000</f>
        <v>0</v>
      </c>
      <c r="M13" s="14">
        <v>0</v>
      </c>
      <c r="N13" s="20">
        <f t="shared" si="3"/>
        <v>0</v>
      </c>
      <c r="O13" s="14">
        <v>0</v>
      </c>
      <c r="P13" s="14">
        <v>0</v>
      </c>
      <c r="Q13" s="20">
        <f t="shared" si="4"/>
        <v>0</v>
      </c>
      <c r="R13" s="14">
        <f>1000000-1000000</f>
        <v>0</v>
      </c>
      <c r="S13" s="14">
        <v>0</v>
      </c>
      <c r="T13" s="19">
        <f t="shared" si="5"/>
        <v>0</v>
      </c>
      <c r="U13" s="18">
        <v>0</v>
      </c>
      <c r="V13" s="14">
        <v>0</v>
      </c>
      <c r="W13" s="19">
        <f t="shared" si="6"/>
        <v>0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</row>
    <row r="14" spans="1:256" s="23" customFormat="1" ht="11.25">
      <c r="A14" s="62">
        <v>9</v>
      </c>
      <c r="B14" s="23" t="s">
        <v>5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4">
        <v>1100000</v>
      </c>
      <c r="J14" s="64">
        <v>0</v>
      </c>
      <c r="K14" s="66">
        <f t="shared" si="2"/>
        <v>1100000</v>
      </c>
      <c r="L14" s="64">
        <v>1100000</v>
      </c>
      <c r="M14" s="64">
        <v>0</v>
      </c>
      <c r="N14" s="66">
        <f t="shared" si="3"/>
        <v>1100000</v>
      </c>
      <c r="O14" s="64">
        <v>1100000</v>
      </c>
      <c r="P14" s="64">
        <v>0</v>
      </c>
      <c r="Q14" s="66">
        <f t="shared" si="4"/>
        <v>1100000</v>
      </c>
      <c r="R14" s="64">
        <f>4280000-4280000</f>
        <v>0</v>
      </c>
      <c r="S14" s="64">
        <v>0</v>
      </c>
      <c r="T14" s="65">
        <f t="shared" si="5"/>
        <v>0</v>
      </c>
      <c r="U14" s="63">
        <v>0</v>
      </c>
      <c r="V14" s="64">
        <v>0</v>
      </c>
      <c r="W14" s="65">
        <f t="shared" si="6"/>
        <v>0</v>
      </c>
      <c r="X14" s="14"/>
      <c r="Y14" s="14"/>
      <c r="Z14" s="14"/>
      <c r="AA14" s="14"/>
      <c r="AB14" s="14"/>
      <c r="AC14" s="14"/>
      <c r="AD14" s="8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82" s="8" customFormat="1" ht="11.25">
      <c r="A15" s="22">
        <v>10</v>
      </c>
      <c r="B15" s="8" t="s">
        <v>25</v>
      </c>
      <c r="C15" s="18">
        <v>0</v>
      </c>
      <c r="D15" s="14">
        <v>0</v>
      </c>
      <c r="E15" s="19">
        <f t="shared" si="0"/>
        <v>0</v>
      </c>
      <c r="F15" s="18">
        <v>0</v>
      </c>
      <c r="G15" s="14">
        <v>0</v>
      </c>
      <c r="H15" s="19">
        <f t="shared" si="1"/>
        <v>0</v>
      </c>
      <c r="I15" s="14">
        <v>25000</v>
      </c>
      <c r="J15" s="14">
        <v>0</v>
      </c>
      <c r="K15" s="20">
        <f t="shared" si="2"/>
        <v>25000</v>
      </c>
      <c r="L15" s="14">
        <v>25000</v>
      </c>
      <c r="M15" s="14">
        <v>0</v>
      </c>
      <c r="N15" s="20">
        <f t="shared" si="3"/>
        <v>25000</v>
      </c>
      <c r="O15" s="14">
        <f>1000000-1000000</f>
        <v>0</v>
      </c>
      <c r="P15" s="14">
        <v>0</v>
      </c>
      <c r="Q15" s="20">
        <f t="shared" si="4"/>
        <v>0</v>
      </c>
      <c r="R15" s="14">
        <v>0</v>
      </c>
      <c r="S15" s="14">
        <v>0</v>
      </c>
      <c r="T15" s="19">
        <f t="shared" si="5"/>
        <v>0</v>
      </c>
      <c r="U15" s="18">
        <v>0</v>
      </c>
      <c r="V15" s="14">
        <v>0</v>
      </c>
      <c r="W15" s="19">
        <f t="shared" si="6"/>
        <v>0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</row>
    <row r="16" spans="1:82" s="8" customFormat="1" ht="11.25">
      <c r="A16" s="22">
        <v>11</v>
      </c>
      <c r="B16" s="8" t="s">
        <v>26</v>
      </c>
      <c r="C16" s="18">
        <v>0</v>
      </c>
      <c r="D16" s="14">
        <v>0</v>
      </c>
      <c r="E16" s="19">
        <f>SUM(C16:D16)</f>
        <v>0</v>
      </c>
      <c r="F16" s="18">
        <v>0</v>
      </c>
      <c r="G16" s="14">
        <v>0</v>
      </c>
      <c r="H16" s="19">
        <f>SUM(F16:G16)</f>
        <v>0</v>
      </c>
      <c r="I16" s="14">
        <v>0</v>
      </c>
      <c r="J16" s="14">
        <v>0</v>
      </c>
      <c r="K16" s="20">
        <f>SUM(I16:J16)</f>
        <v>0</v>
      </c>
      <c r="L16" s="14">
        <v>0</v>
      </c>
      <c r="M16" s="14">
        <v>0</v>
      </c>
      <c r="N16" s="20">
        <f>SUM(L16:M16)</f>
        <v>0</v>
      </c>
      <c r="O16" s="14">
        <v>50000</v>
      </c>
      <c r="P16" s="14">
        <v>0</v>
      </c>
      <c r="Q16" s="20">
        <f>SUM(O16:P16)</f>
        <v>50000</v>
      </c>
      <c r="R16" s="14">
        <v>0</v>
      </c>
      <c r="S16" s="14">
        <v>0</v>
      </c>
      <c r="T16" s="19">
        <f>SUM(R16:S16)</f>
        <v>0</v>
      </c>
      <c r="U16" s="18">
        <v>0</v>
      </c>
      <c r="V16" s="14">
        <v>0</v>
      </c>
      <c r="W16" s="19">
        <f t="shared" si="6"/>
        <v>0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</row>
    <row r="17" spans="1:256" s="23" customFormat="1" ht="11.25">
      <c r="A17" s="62">
        <v>12</v>
      </c>
      <c r="B17" s="23" t="s">
        <v>27</v>
      </c>
      <c r="C17" s="63">
        <v>0</v>
      </c>
      <c r="D17" s="64">
        <v>0</v>
      </c>
      <c r="E17" s="65">
        <f>SUM(C17:D17)</f>
        <v>0</v>
      </c>
      <c r="F17" s="63">
        <v>0</v>
      </c>
      <c r="G17" s="64">
        <v>0</v>
      </c>
      <c r="H17" s="65">
        <f>SUM(F17:G17)</f>
        <v>0</v>
      </c>
      <c r="I17" s="64">
        <v>0</v>
      </c>
      <c r="J17" s="64">
        <v>0</v>
      </c>
      <c r="K17" s="66">
        <f>SUM(I17:J17)</f>
        <v>0</v>
      </c>
      <c r="L17" s="64">
        <v>0</v>
      </c>
      <c r="M17" s="64">
        <v>0</v>
      </c>
      <c r="N17" s="64">
        <f>SUM(L17:M17)</f>
        <v>0</v>
      </c>
      <c r="O17" s="67">
        <f>5440000-5440000</f>
        <v>0</v>
      </c>
      <c r="P17" s="64">
        <v>0</v>
      </c>
      <c r="Q17" s="66">
        <f>SUM(O17:P17)</f>
        <v>0</v>
      </c>
      <c r="R17" s="64">
        <f>5440000-5440000</f>
        <v>0</v>
      </c>
      <c r="S17" s="64">
        <v>0</v>
      </c>
      <c r="T17" s="65">
        <f>SUM(R17:S17)</f>
        <v>0</v>
      </c>
      <c r="U17" s="63">
        <v>0</v>
      </c>
      <c r="V17" s="64">
        <v>0</v>
      </c>
      <c r="W17" s="65">
        <f>U17+V17</f>
        <v>0</v>
      </c>
      <c r="X17" s="14"/>
      <c r="Y17" s="14"/>
      <c r="Z17" s="14"/>
      <c r="AA17" s="14"/>
      <c r="AB17" s="14"/>
      <c r="AC17" s="14"/>
      <c r="AD17" s="8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82" s="8" customFormat="1" ht="11.25">
      <c r="A18" s="42">
        <v>13</v>
      </c>
      <c r="B18" s="42" t="s">
        <v>28</v>
      </c>
      <c r="C18" s="43">
        <v>0</v>
      </c>
      <c r="D18" s="44">
        <v>0</v>
      </c>
      <c r="E18" s="19">
        <f>SUM(C18:D18)</f>
        <v>0</v>
      </c>
      <c r="F18" s="18">
        <v>0</v>
      </c>
      <c r="G18" s="14">
        <v>0</v>
      </c>
      <c r="H18" s="19">
        <f>SUM(F18:G18)</f>
        <v>0</v>
      </c>
      <c r="I18" s="45">
        <v>0</v>
      </c>
      <c r="J18" s="44">
        <v>0</v>
      </c>
      <c r="K18" s="20">
        <f>SUM(I18:J18)</f>
        <v>0</v>
      </c>
      <c r="L18" s="44">
        <v>0</v>
      </c>
      <c r="M18" s="44">
        <v>0</v>
      </c>
      <c r="N18" s="14">
        <f>SUM(L18:M18)</f>
        <v>0</v>
      </c>
      <c r="O18" s="45">
        <v>0</v>
      </c>
      <c r="P18" s="44">
        <v>0</v>
      </c>
      <c r="Q18" s="20">
        <f>SUM(O18:P18)</f>
        <v>0</v>
      </c>
      <c r="R18" s="44">
        <v>6000000</v>
      </c>
      <c r="S18" s="44">
        <v>0</v>
      </c>
      <c r="T18" s="19">
        <f>SUM(R18:S18)</f>
        <v>6000000</v>
      </c>
      <c r="U18" s="18">
        <v>0</v>
      </c>
      <c r="V18" s="14">
        <v>0</v>
      </c>
      <c r="W18" s="19">
        <f>U18+V18</f>
        <v>0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</row>
    <row r="19" spans="2:82" s="8" customFormat="1" ht="12" thickBot="1">
      <c r="B19" s="8" t="s">
        <v>6</v>
      </c>
      <c r="C19" s="24">
        <f>SUM(C6:C16)</f>
        <v>170000</v>
      </c>
      <c r="D19" s="25">
        <f>SUM(D6:D16)</f>
        <v>0</v>
      </c>
      <c r="E19" s="25">
        <f>SUM(E6:E16)</f>
        <v>170000</v>
      </c>
      <c r="F19" s="46">
        <f aca="true" t="shared" si="7" ref="F19:W19">SUM(F6:F18)</f>
        <v>1552165</v>
      </c>
      <c r="G19" s="47">
        <f t="shared" si="7"/>
        <v>0</v>
      </c>
      <c r="H19" s="48">
        <f t="shared" si="7"/>
        <v>1552165</v>
      </c>
      <c r="I19" s="46">
        <f t="shared" si="7"/>
        <v>1875000</v>
      </c>
      <c r="J19" s="47">
        <f t="shared" si="7"/>
        <v>0</v>
      </c>
      <c r="K19" s="48">
        <f t="shared" si="7"/>
        <v>1875000</v>
      </c>
      <c r="L19" s="46">
        <f t="shared" si="7"/>
        <v>5952310</v>
      </c>
      <c r="M19" s="47">
        <f t="shared" si="7"/>
        <v>0</v>
      </c>
      <c r="N19" s="48">
        <f t="shared" si="7"/>
        <v>5952310</v>
      </c>
      <c r="O19" s="46">
        <f t="shared" si="7"/>
        <v>1300000</v>
      </c>
      <c r="P19" s="47">
        <f t="shared" si="7"/>
        <v>0</v>
      </c>
      <c r="Q19" s="48">
        <f t="shared" si="7"/>
        <v>1300000</v>
      </c>
      <c r="R19" s="46">
        <f t="shared" si="7"/>
        <v>6100000</v>
      </c>
      <c r="S19" s="47">
        <f t="shared" si="7"/>
        <v>0</v>
      </c>
      <c r="T19" s="48">
        <f t="shared" si="7"/>
        <v>6100000</v>
      </c>
      <c r="U19" s="46">
        <f t="shared" si="7"/>
        <v>0</v>
      </c>
      <c r="V19" s="47">
        <f t="shared" si="7"/>
        <v>0</v>
      </c>
      <c r="W19" s="48">
        <f t="shared" si="7"/>
        <v>0</v>
      </c>
      <c r="X19" s="14"/>
      <c r="Y19" s="14"/>
      <c r="Z19" s="14"/>
      <c r="AA19" s="14"/>
      <c r="AB19" s="14"/>
      <c r="AC19" s="14"/>
      <c r="AD19" s="14"/>
      <c r="AE19" s="2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</row>
    <row r="20" spans="2:82" s="8" customFormat="1" ht="11.25">
      <c r="B20" s="8" t="s">
        <v>38</v>
      </c>
      <c r="F20" s="8">
        <f>F19</f>
        <v>1552165</v>
      </c>
      <c r="I20" s="8">
        <f>F20+I19</f>
        <v>3427165</v>
      </c>
      <c r="K20" s="13"/>
      <c r="L20" s="8">
        <f>I20+L19</f>
        <v>9379475</v>
      </c>
      <c r="O20" s="8">
        <f>L20+O19</f>
        <v>10679475</v>
      </c>
      <c r="R20" s="26">
        <f>O20+R19</f>
        <v>16779475</v>
      </c>
      <c r="S20" s="8" t="s">
        <v>39</v>
      </c>
      <c r="X20" s="14">
        <f>F19+I19+L19+O19+R19</f>
        <v>16779475</v>
      </c>
      <c r="Y20" s="14" t="s">
        <v>15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</row>
    <row r="21" spans="11:82" s="8" customFormat="1" ht="11.25">
      <c r="K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</row>
    <row r="22" spans="24:82" s="8" customFormat="1" ht="12" thickBot="1"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</row>
    <row r="23" spans="1:26" ht="12.75">
      <c r="A23" s="50"/>
      <c r="B23" s="50"/>
      <c r="C23" s="70"/>
      <c r="D23" s="70"/>
      <c r="E23" s="71"/>
      <c r="F23" s="72" t="s">
        <v>9</v>
      </c>
      <c r="G23" s="73"/>
      <c r="H23" s="74"/>
      <c r="I23" s="73" t="s">
        <v>10</v>
      </c>
      <c r="J23" s="73"/>
      <c r="K23" s="74"/>
      <c r="L23" s="72" t="s">
        <v>11</v>
      </c>
      <c r="M23" s="73"/>
      <c r="N23" s="74"/>
      <c r="O23" s="72" t="s">
        <v>12</v>
      </c>
      <c r="P23" s="73"/>
      <c r="Q23" s="74"/>
      <c r="R23" s="84" t="s">
        <v>30</v>
      </c>
      <c r="S23" s="85"/>
      <c r="T23" s="86"/>
      <c r="U23" s="84" t="s">
        <v>33</v>
      </c>
      <c r="V23" s="85"/>
      <c r="W23" s="86"/>
      <c r="X23" s="84" t="s">
        <v>34</v>
      </c>
      <c r="Y23" s="85"/>
      <c r="Z23" s="86"/>
    </row>
    <row r="24" spans="1:26" ht="15.75" thickBot="1">
      <c r="A24" s="50"/>
      <c r="B24" s="75" t="s">
        <v>32</v>
      </c>
      <c r="C24" s="76"/>
      <c r="D24" s="76"/>
      <c r="E24" s="76"/>
      <c r="F24" s="77" t="s">
        <v>37</v>
      </c>
      <c r="G24" s="78" t="s">
        <v>4</v>
      </c>
      <c r="H24" s="79" t="s">
        <v>2</v>
      </c>
      <c r="I24" s="77" t="s">
        <v>37</v>
      </c>
      <c r="J24" s="78" t="s">
        <v>4</v>
      </c>
      <c r="K24" s="79" t="s">
        <v>2</v>
      </c>
      <c r="L24" s="77" t="s">
        <v>37</v>
      </c>
      <c r="M24" s="78" t="s">
        <v>4</v>
      </c>
      <c r="N24" s="79" t="s">
        <v>2</v>
      </c>
      <c r="O24" s="77" t="s">
        <v>37</v>
      </c>
      <c r="P24" s="78" t="s">
        <v>4</v>
      </c>
      <c r="Q24" s="79" t="s">
        <v>2</v>
      </c>
      <c r="R24" s="77" t="s">
        <v>37</v>
      </c>
      <c r="S24" s="78" t="s">
        <v>4</v>
      </c>
      <c r="T24" s="79" t="s">
        <v>2</v>
      </c>
      <c r="U24" s="77" t="s">
        <v>37</v>
      </c>
      <c r="V24" s="78" t="s">
        <v>4</v>
      </c>
      <c r="W24" s="79" t="s">
        <v>2</v>
      </c>
      <c r="X24" s="77" t="s">
        <v>37</v>
      </c>
      <c r="Y24" s="78" t="s">
        <v>4</v>
      </c>
      <c r="Z24" s="79" t="s">
        <v>2</v>
      </c>
    </row>
    <row r="25" spans="1:26" ht="11.25">
      <c r="A25" s="49" t="str">
        <f>A5</f>
        <v>Police:</v>
      </c>
      <c r="B25" s="50"/>
      <c r="C25" s="4"/>
      <c r="D25" s="4"/>
      <c r="E25" s="4"/>
      <c r="F25" s="3"/>
      <c r="G25" s="4"/>
      <c r="H25" s="5"/>
      <c r="I25" s="4"/>
      <c r="J25" s="4"/>
      <c r="K25" s="6"/>
      <c r="L25" s="4"/>
      <c r="M25" s="4"/>
      <c r="N25" s="4"/>
      <c r="O25" s="7"/>
      <c r="P25" s="4"/>
      <c r="Q25" s="6"/>
      <c r="R25" s="4"/>
      <c r="S25" s="4"/>
      <c r="T25" s="5"/>
      <c r="U25" s="3"/>
      <c r="V25" s="4"/>
      <c r="W25" s="5"/>
      <c r="X25" s="3"/>
      <c r="Y25" s="4"/>
      <c r="Z25" s="5"/>
    </row>
    <row r="26" spans="1:26" ht="11.25">
      <c r="A26" s="51">
        <f>A6</f>
        <v>1</v>
      </c>
      <c r="B26" s="51" t="str">
        <f>B6</f>
        <v>Training Facility </v>
      </c>
      <c r="C26" s="4"/>
      <c r="D26" s="4"/>
      <c r="E26" s="4"/>
      <c r="F26" s="3">
        <f>F6</f>
        <v>0</v>
      </c>
      <c r="G26" s="4">
        <f>G6</f>
        <v>0</v>
      </c>
      <c r="H26" s="5">
        <f aca="true" t="shared" si="8" ref="H26:H36">SUM(F26:G26)</f>
        <v>0</v>
      </c>
      <c r="I26" s="4">
        <f>I6</f>
        <v>0</v>
      </c>
      <c r="J26" s="4">
        <f>J6</f>
        <v>0</v>
      </c>
      <c r="K26" s="6">
        <f aca="true" t="shared" si="9" ref="K26:K36">SUM(I26:J26)</f>
        <v>0</v>
      </c>
      <c r="L26" s="4">
        <f>+L6</f>
        <v>0</v>
      </c>
      <c r="M26" s="4">
        <f>+M6</f>
        <v>0</v>
      </c>
      <c r="N26" s="4">
        <f aca="true" t="shared" si="10" ref="N26:N36">SUM(L26:M26)</f>
        <v>0</v>
      </c>
      <c r="O26" s="7">
        <f>+O6</f>
        <v>0</v>
      </c>
      <c r="P26" s="4">
        <f>+P6</f>
        <v>0</v>
      </c>
      <c r="Q26" s="6">
        <f aca="true" t="shared" si="11" ref="Q26:Q36">SUM(O26:P26)</f>
        <v>0</v>
      </c>
      <c r="R26" s="4">
        <f>R6</f>
        <v>0</v>
      </c>
      <c r="S26" s="4">
        <f>+S6</f>
        <v>0</v>
      </c>
      <c r="T26" s="5">
        <f aca="true" t="shared" si="12" ref="T26:T36">SUM(R26:S26)</f>
        <v>0</v>
      </c>
      <c r="U26" s="3">
        <v>0</v>
      </c>
      <c r="V26" s="4">
        <v>0</v>
      </c>
      <c r="W26" s="5">
        <f aca="true" t="shared" si="13" ref="W26:W36">U26+V26</f>
        <v>0</v>
      </c>
      <c r="X26" s="3">
        <v>0</v>
      </c>
      <c r="Y26" s="4">
        <v>0</v>
      </c>
      <c r="Z26" s="5">
        <f aca="true" t="shared" si="14" ref="Z26:Z36">X26+Y26</f>
        <v>0</v>
      </c>
    </row>
    <row r="27" spans="1:26" ht="11.25">
      <c r="A27" s="51">
        <f aca="true" t="shared" si="15" ref="A27:B36">A7</f>
        <v>2</v>
      </c>
      <c r="B27" s="51" t="str">
        <f t="shared" si="15"/>
        <v>Records Management System</v>
      </c>
      <c r="C27" s="4"/>
      <c r="D27" s="4"/>
      <c r="E27" s="4"/>
      <c r="F27" s="3">
        <v>135000</v>
      </c>
      <c r="G27" s="4">
        <f aca="true" t="shared" si="16" ref="F27:G36">G7</f>
        <v>0</v>
      </c>
      <c r="H27" s="5">
        <f t="shared" si="8"/>
        <v>135000</v>
      </c>
      <c r="I27" s="4">
        <f aca="true" t="shared" si="17" ref="I27:J36">I7</f>
        <v>0</v>
      </c>
      <c r="J27" s="4">
        <f t="shared" si="17"/>
        <v>0</v>
      </c>
      <c r="K27" s="6">
        <f t="shared" si="9"/>
        <v>0</v>
      </c>
      <c r="L27" s="4">
        <f aca="true" t="shared" si="18" ref="L27:M36">+L7</f>
        <v>0</v>
      </c>
      <c r="M27" s="4">
        <f t="shared" si="18"/>
        <v>0</v>
      </c>
      <c r="N27" s="4">
        <f t="shared" si="10"/>
        <v>0</v>
      </c>
      <c r="O27" s="7">
        <f aca="true" t="shared" si="19" ref="O27:P36">+O7</f>
        <v>0</v>
      </c>
      <c r="P27" s="4">
        <f t="shared" si="19"/>
        <v>0</v>
      </c>
      <c r="Q27" s="6">
        <f t="shared" si="11"/>
        <v>0</v>
      </c>
      <c r="R27" s="4">
        <f aca="true" t="shared" si="20" ref="R27:R37">R7</f>
        <v>0</v>
      </c>
      <c r="S27" s="4">
        <f aca="true" t="shared" si="21" ref="S27:S38">+S7</f>
        <v>0</v>
      </c>
      <c r="T27" s="5">
        <f t="shared" si="12"/>
        <v>0</v>
      </c>
      <c r="U27" s="3">
        <v>0</v>
      </c>
      <c r="V27" s="4">
        <v>0</v>
      </c>
      <c r="W27" s="5">
        <f t="shared" si="13"/>
        <v>0</v>
      </c>
      <c r="X27" s="3">
        <v>0</v>
      </c>
      <c r="Y27" s="4">
        <v>0</v>
      </c>
      <c r="Z27" s="5">
        <f t="shared" si="14"/>
        <v>0</v>
      </c>
    </row>
    <row r="28" spans="1:256" s="23" customFormat="1" ht="11.25">
      <c r="A28" s="52">
        <f t="shared" si="15"/>
        <v>3</v>
      </c>
      <c r="B28" s="53" t="str">
        <f t="shared" si="15"/>
        <v>Safety Upgrade for GR-10 Counters</v>
      </c>
      <c r="C28" s="54"/>
      <c r="D28" s="55"/>
      <c r="E28" s="56"/>
      <c r="F28" s="54">
        <f t="shared" si="16"/>
        <v>0</v>
      </c>
      <c r="G28" s="55">
        <f t="shared" si="16"/>
        <v>0</v>
      </c>
      <c r="H28" s="56">
        <f t="shared" si="8"/>
        <v>0</v>
      </c>
      <c r="I28" s="55">
        <f t="shared" si="17"/>
        <v>0</v>
      </c>
      <c r="J28" s="55">
        <f t="shared" si="17"/>
        <v>0</v>
      </c>
      <c r="K28" s="57">
        <f t="shared" si="9"/>
        <v>0</v>
      </c>
      <c r="L28" s="55">
        <f t="shared" si="18"/>
        <v>0</v>
      </c>
      <c r="M28" s="55">
        <f t="shared" si="18"/>
        <v>0</v>
      </c>
      <c r="N28" s="55">
        <f t="shared" si="10"/>
        <v>0</v>
      </c>
      <c r="O28" s="58">
        <f t="shared" si="19"/>
        <v>0</v>
      </c>
      <c r="P28" s="55">
        <f t="shared" si="19"/>
        <v>0</v>
      </c>
      <c r="Q28" s="57">
        <f t="shared" si="11"/>
        <v>0</v>
      </c>
      <c r="R28" s="55">
        <f t="shared" si="20"/>
        <v>0</v>
      </c>
      <c r="S28" s="55">
        <f t="shared" si="21"/>
        <v>0</v>
      </c>
      <c r="T28" s="56">
        <f t="shared" si="12"/>
        <v>0</v>
      </c>
      <c r="U28" s="54">
        <v>0</v>
      </c>
      <c r="V28" s="55">
        <v>0</v>
      </c>
      <c r="W28" s="56">
        <f t="shared" si="13"/>
        <v>0</v>
      </c>
      <c r="X28" s="54">
        <v>0</v>
      </c>
      <c r="Y28" s="55">
        <v>0</v>
      </c>
      <c r="Z28" s="56">
        <f t="shared" si="14"/>
        <v>0</v>
      </c>
      <c r="AA28" s="14"/>
      <c r="AB28" s="14"/>
      <c r="AC28" s="14"/>
      <c r="AD28" s="8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6" ht="11.25">
      <c r="A29" s="51">
        <f t="shared" si="15"/>
        <v>4</v>
      </c>
      <c r="B29" s="51" t="str">
        <f t="shared" si="15"/>
        <v>Building Improvements</v>
      </c>
      <c r="C29" s="4"/>
      <c r="D29" s="4"/>
      <c r="E29" s="4"/>
      <c r="F29" s="3">
        <v>58500</v>
      </c>
      <c r="G29" s="4">
        <f t="shared" si="16"/>
        <v>0</v>
      </c>
      <c r="H29" s="5">
        <f t="shared" si="8"/>
        <v>58500</v>
      </c>
      <c r="I29" s="4">
        <v>151400</v>
      </c>
      <c r="J29" s="4">
        <f t="shared" si="17"/>
        <v>0</v>
      </c>
      <c r="K29" s="6">
        <f t="shared" si="9"/>
        <v>151400</v>
      </c>
      <c r="L29" s="4">
        <v>120700</v>
      </c>
      <c r="M29" s="4">
        <f t="shared" si="18"/>
        <v>0</v>
      </c>
      <c r="N29" s="4">
        <f t="shared" si="10"/>
        <v>120700</v>
      </c>
      <c r="O29" s="7">
        <v>64400</v>
      </c>
      <c r="P29" s="4">
        <f t="shared" si="19"/>
        <v>0</v>
      </c>
      <c r="Q29" s="6">
        <f t="shared" si="11"/>
        <v>64400</v>
      </c>
      <c r="R29" s="4">
        <v>94000</v>
      </c>
      <c r="S29" s="4">
        <f t="shared" si="21"/>
        <v>0</v>
      </c>
      <c r="T29" s="5">
        <f t="shared" si="12"/>
        <v>94000</v>
      </c>
      <c r="U29" s="3">
        <v>68200</v>
      </c>
      <c r="V29" s="4">
        <v>0</v>
      </c>
      <c r="W29" s="5">
        <f t="shared" si="13"/>
        <v>68200</v>
      </c>
      <c r="X29" s="3">
        <v>0</v>
      </c>
      <c r="Y29" s="4">
        <v>0</v>
      </c>
      <c r="Z29" s="5">
        <f t="shared" si="14"/>
        <v>0</v>
      </c>
    </row>
    <row r="30" spans="1:26" ht="11.25">
      <c r="A30" s="51">
        <f t="shared" si="15"/>
        <v>5</v>
      </c>
      <c r="B30" s="51" t="str">
        <f t="shared" si="15"/>
        <v>In-Car Video Project</v>
      </c>
      <c r="C30" s="4"/>
      <c r="D30" s="4"/>
      <c r="E30" s="4"/>
      <c r="F30" s="3">
        <v>945000</v>
      </c>
      <c r="G30" s="4">
        <f t="shared" si="16"/>
        <v>0</v>
      </c>
      <c r="H30" s="5">
        <f t="shared" si="8"/>
        <v>945000</v>
      </c>
      <c r="I30" s="4">
        <f t="shared" si="17"/>
        <v>0</v>
      </c>
      <c r="J30" s="4">
        <f t="shared" si="17"/>
        <v>0</v>
      </c>
      <c r="K30" s="6">
        <f t="shared" si="9"/>
        <v>0</v>
      </c>
      <c r="L30" s="4">
        <f t="shared" si="18"/>
        <v>0</v>
      </c>
      <c r="M30" s="4">
        <f t="shared" si="18"/>
        <v>0</v>
      </c>
      <c r="N30" s="4">
        <f t="shared" si="10"/>
        <v>0</v>
      </c>
      <c r="O30" s="7">
        <f t="shared" si="19"/>
        <v>0</v>
      </c>
      <c r="P30" s="4">
        <f t="shared" si="19"/>
        <v>0</v>
      </c>
      <c r="Q30" s="6">
        <f t="shared" si="11"/>
        <v>0</v>
      </c>
      <c r="R30" s="4">
        <f t="shared" si="20"/>
        <v>0</v>
      </c>
      <c r="S30" s="4">
        <f t="shared" si="21"/>
        <v>0</v>
      </c>
      <c r="T30" s="5">
        <f t="shared" si="12"/>
        <v>0</v>
      </c>
      <c r="U30" s="3">
        <v>0</v>
      </c>
      <c r="V30" s="4">
        <v>0</v>
      </c>
      <c r="W30" s="5">
        <f t="shared" si="13"/>
        <v>0</v>
      </c>
      <c r="X30" s="3">
        <v>0</v>
      </c>
      <c r="Y30" s="4">
        <v>0</v>
      </c>
      <c r="Z30" s="5">
        <f t="shared" si="14"/>
        <v>0</v>
      </c>
    </row>
    <row r="31" spans="1:26" ht="11.25">
      <c r="A31" s="52">
        <f t="shared" si="15"/>
        <v>6</v>
      </c>
      <c r="B31" s="53" t="str">
        <f t="shared" si="15"/>
        <v>Midtown District Station</v>
      </c>
      <c r="C31" s="54"/>
      <c r="D31" s="55"/>
      <c r="E31" s="56"/>
      <c r="F31" s="55"/>
      <c r="G31" s="55">
        <f t="shared" si="16"/>
        <v>0</v>
      </c>
      <c r="H31" s="56">
        <f t="shared" si="8"/>
        <v>0</v>
      </c>
      <c r="I31" s="55">
        <v>2726200</v>
      </c>
      <c r="J31" s="55">
        <f t="shared" si="17"/>
        <v>0</v>
      </c>
      <c r="K31" s="57">
        <f t="shared" si="9"/>
        <v>2726200</v>
      </c>
      <c r="L31" s="55">
        <v>5237700</v>
      </c>
      <c r="M31" s="55">
        <f t="shared" si="18"/>
        <v>0</v>
      </c>
      <c r="N31" s="55">
        <f t="shared" si="10"/>
        <v>5237700</v>
      </c>
      <c r="O31" s="58">
        <f t="shared" si="19"/>
        <v>0</v>
      </c>
      <c r="P31" s="55">
        <f t="shared" si="19"/>
        <v>0</v>
      </c>
      <c r="Q31" s="57">
        <f t="shared" si="11"/>
        <v>0</v>
      </c>
      <c r="R31" s="55">
        <f t="shared" si="20"/>
        <v>0</v>
      </c>
      <c r="S31" s="55">
        <f t="shared" si="21"/>
        <v>0</v>
      </c>
      <c r="T31" s="56">
        <f t="shared" si="12"/>
        <v>0</v>
      </c>
      <c r="U31" s="54">
        <v>0</v>
      </c>
      <c r="V31" s="55">
        <v>0</v>
      </c>
      <c r="W31" s="56">
        <f t="shared" si="13"/>
        <v>0</v>
      </c>
      <c r="X31" s="54">
        <v>0</v>
      </c>
      <c r="Y31" s="55">
        <v>0</v>
      </c>
      <c r="Z31" s="56">
        <f t="shared" si="14"/>
        <v>0</v>
      </c>
    </row>
    <row r="32" spans="1:26" ht="11.25">
      <c r="A32" s="51">
        <f t="shared" si="15"/>
        <v>7</v>
      </c>
      <c r="B32" s="51" t="str">
        <f t="shared" si="15"/>
        <v>LEED Improvements to Femrite Admin</v>
      </c>
      <c r="C32" s="4"/>
      <c r="D32" s="4"/>
      <c r="E32" s="4"/>
      <c r="F32" s="3">
        <v>313665</v>
      </c>
      <c r="G32" s="4">
        <f t="shared" si="16"/>
        <v>0</v>
      </c>
      <c r="H32" s="5">
        <f t="shared" si="8"/>
        <v>313665</v>
      </c>
      <c r="I32" s="4">
        <f t="shared" si="17"/>
        <v>0</v>
      </c>
      <c r="J32" s="4">
        <f t="shared" si="17"/>
        <v>0</v>
      </c>
      <c r="K32" s="6">
        <f t="shared" si="9"/>
        <v>0</v>
      </c>
      <c r="L32" s="4">
        <f t="shared" si="18"/>
        <v>0</v>
      </c>
      <c r="M32" s="4">
        <f t="shared" si="18"/>
        <v>0</v>
      </c>
      <c r="N32" s="4">
        <f t="shared" si="10"/>
        <v>0</v>
      </c>
      <c r="O32" s="7">
        <f t="shared" si="19"/>
        <v>0</v>
      </c>
      <c r="P32" s="4">
        <f t="shared" si="19"/>
        <v>0</v>
      </c>
      <c r="Q32" s="6">
        <f t="shared" si="11"/>
        <v>0</v>
      </c>
      <c r="R32" s="4">
        <f t="shared" si="20"/>
        <v>0</v>
      </c>
      <c r="S32" s="4">
        <f t="shared" si="21"/>
        <v>0</v>
      </c>
      <c r="T32" s="5">
        <f t="shared" si="12"/>
        <v>0</v>
      </c>
      <c r="U32" s="3">
        <v>0</v>
      </c>
      <c r="V32" s="4">
        <v>0</v>
      </c>
      <c r="W32" s="5">
        <f t="shared" si="13"/>
        <v>0</v>
      </c>
      <c r="X32" s="3">
        <v>0</v>
      </c>
      <c r="Y32" s="4">
        <v>0</v>
      </c>
      <c r="Z32" s="5">
        <f t="shared" si="14"/>
        <v>0</v>
      </c>
    </row>
    <row r="33" spans="1:26" ht="11.25">
      <c r="A33" s="51">
        <f t="shared" si="15"/>
        <v>8</v>
      </c>
      <c r="B33" s="51" t="str">
        <f t="shared" si="15"/>
        <v>Armored Rescue Vehicle</v>
      </c>
      <c r="C33" s="4"/>
      <c r="D33" s="4"/>
      <c r="E33" s="4"/>
      <c r="F33" s="3">
        <v>0</v>
      </c>
      <c r="G33" s="4">
        <f t="shared" si="16"/>
        <v>0</v>
      </c>
      <c r="H33" s="5">
        <f t="shared" si="8"/>
        <v>0</v>
      </c>
      <c r="I33" s="4">
        <v>245000</v>
      </c>
      <c r="J33" s="4">
        <f t="shared" si="17"/>
        <v>0</v>
      </c>
      <c r="K33" s="6">
        <f t="shared" si="9"/>
        <v>245000</v>
      </c>
      <c r="L33" s="4">
        <f t="shared" si="18"/>
        <v>0</v>
      </c>
      <c r="M33" s="4">
        <f t="shared" si="18"/>
        <v>0</v>
      </c>
      <c r="N33" s="4">
        <f t="shared" si="10"/>
        <v>0</v>
      </c>
      <c r="O33" s="7">
        <f t="shared" si="19"/>
        <v>0</v>
      </c>
      <c r="P33" s="4">
        <f t="shared" si="19"/>
        <v>0</v>
      </c>
      <c r="Q33" s="6">
        <f t="shared" si="11"/>
        <v>0</v>
      </c>
      <c r="R33" s="4">
        <f t="shared" si="20"/>
        <v>0</v>
      </c>
      <c r="S33" s="4">
        <f t="shared" si="21"/>
        <v>0</v>
      </c>
      <c r="T33" s="5">
        <f t="shared" si="12"/>
        <v>0</v>
      </c>
      <c r="U33" s="3">
        <v>0</v>
      </c>
      <c r="V33" s="4">
        <v>0</v>
      </c>
      <c r="W33" s="5">
        <f t="shared" si="13"/>
        <v>0</v>
      </c>
      <c r="X33" s="3">
        <v>0</v>
      </c>
      <c r="Y33" s="4">
        <v>0</v>
      </c>
      <c r="Z33" s="5">
        <f t="shared" si="14"/>
        <v>0</v>
      </c>
    </row>
    <row r="34" spans="1:26" ht="11.25">
      <c r="A34" s="52">
        <f t="shared" si="15"/>
        <v>9</v>
      </c>
      <c r="B34" s="53" t="str">
        <f t="shared" si="15"/>
        <v>Radio Improvement Project</v>
      </c>
      <c r="C34" s="54"/>
      <c r="D34" s="55"/>
      <c r="E34" s="56"/>
      <c r="F34" s="54">
        <v>100000</v>
      </c>
      <c r="G34" s="55">
        <f t="shared" si="16"/>
        <v>0</v>
      </c>
      <c r="H34" s="56">
        <f t="shared" si="8"/>
        <v>100000</v>
      </c>
      <c r="I34" s="55">
        <v>1000000</v>
      </c>
      <c r="J34" s="55">
        <f t="shared" si="17"/>
        <v>0</v>
      </c>
      <c r="K34" s="57">
        <f t="shared" si="9"/>
        <v>1000000</v>
      </c>
      <c r="L34" s="55">
        <f t="shared" si="18"/>
        <v>1100000</v>
      </c>
      <c r="M34" s="55">
        <f t="shared" si="18"/>
        <v>0</v>
      </c>
      <c r="N34" s="55">
        <f t="shared" si="10"/>
        <v>1100000</v>
      </c>
      <c r="O34" s="58">
        <f t="shared" si="19"/>
        <v>1100000</v>
      </c>
      <c r="P34" s="55">
        <f t="shared" si="19"/>
        <v>0</v>
      </c>
      <c r="Q34" s="57">
        <f t="shared" si="11"/>
        <v>1100000</v>
      </c>
      <c r="R34" s="55">
        <f t="shared" si="20"/>
        <v>0</v>
      </c>
      <c r="S34" s="55">
        <f t="shared" si="21"/>
        <v>0</v>
      </c>
      <c r="T34" s="56">
        <f t="shared" si="12"/>
        <v>0</v>
      </c>
      <c r="U34" s="54">
        <v>0</v>
      </c>
      <c r="V34" s="55">
        <v>0</v>
      </c>
      <c r="W34" s="56">
        <f t="shared" si="13"/>
        <v>0</v>
      </c>
      <c r="X34" s="54">
        <v>0</v>
      </c>
      <c r="Y34" s="55">
        <v>0</v>
      </c>
      <c r="Z34" s="56">
        <f t="shared" si="14"/>
        <v>0</v>
      </c>
    </row>
    <row r="35" spans="1:26" ht="11.25">
      <c r="A35" s="51">
        <f t="shared" si="15"/>
        <v>10</v>
      </c>
      <c r="B35" s="51" t="str">
        <f t="shared" si="15"/>
        <v>Investigative Software Upgrades</v>
      </c>
      <c r="C35" s="4"/>
      <c r="D35" s="4"/>
      <c r="E35" s="4"/>
      <c r="F35" s="3">
        <f t="shared" si="16"/>
        <v>0</v>
      </c>
      <c r="G35" s="4">
        <f t="shared" si="16"/>
        <v>0</v>
      </c>
      <c r="H35" s="5">
        <f t="shared" si="8"/>
        <v>0</v>
      </c>
      <c r="I35" s="4">
        <v>30000</v>
      </c>
      <c r="J35" s="4">
        <f t="shared" si="17"/>
        <v>0</v>
      </c>
      <c r="K35" s="6">
        <f t="shared" si="9"/>
        <v>30000</v>
      </c>
      <c r="L35" s="4">
        <v>30000</v>
      </c>
      <c r="M35" s="4">
        <f t="shared" si="18"/>
        <v>0</v>
      </c>
      <c r="N35" s="4">
        <f t="shared" si="10"/>
        <v>30000</v>
      </c>
      <c r="O35" s="7">
        <f t="shared" si="19"/>
        <v>0</v>
      </c>
      <c r="P35" s="4">
        <f t="shared" si="19"/>
        <v>0</v>
      </c>
      <c r="Q35" s="6">
        <f t="shared" si="11"/>
        <v>0</v>
      </c>
      <c r="R35" s="4"/>
      <c r="S35" s="4">
        <f t="shared" si="21"/>
        <v>0</v>
      </c>
      <c r="T35" s="5">
        <f t="shared" si="12"/>
        <v>0</v>
      </c>
      <c r="U35" s="3">
        <v>50000</v>
      </c>
      <c r="V35" s="4">
        <v>0</v>
      </c>
      <c r="W35" s="5">
        <f t="shared" si="13"/>
        <v>50000</v>
      </c>
      <c r="X35" s="3">
        <v>0</v>
      </c>
      <c r="Y35" s="4">
        <v>0</v>
      </c>
      <c r="Z35" s="5">
        <f t="shared" si="14"/>
        <v>0</v>
      </c>
    </row>
    <row r="36" spans="1:26" ht="11.25">
      <c r="A36" s="51">
        <f t="shared" si="15"/>
        <v>11</v>
      </c>
      <c r="B36" s="51" t="str">
        <f t="shared" si="15"/>
        <v>Digital Forensic Lab Replacement</v>
      </c>
      <c r="C36" s="4"/>
      <c r="D36" s="4"/>
      <c r="E36" s="4"/>
      <c r="F36" s="3">
        <f t="shared" si="16"/>
        <v>0</v>
      </c>
      <c r="G36" s="4">
        <f t="shared" si="16"/>
        <v>0</v>
      </c>
      <c r="H36" s="5">
        <f t="shared" si="8"/>
        <v>0</v>
      </c>
      <c r="I36" s="4">
        <f t="shared" si="17"/>
        <v>0</v>
      </c>
      <c r="J36" s="4">
        <f t="shared" si="17"/>
        <v>0</v>
      </c>
      <c r="K36" s="6">
        <f t="shared" si="9"/>
        <v>0</v>
      </c>
      <c r="L36" s="4">
        <f t="shared" si="18"/>
        <v>0</v>
      </c>
      <c r="M36" s="4">
        <f t="shared" si="18"/>
        <v>0</v>
      </c>
      <c r="N36" s="4">
        <f t="shared" si="10"/>
        <v>0</v>
      </c>
      <c r="O36" s="7">
        <v>60000</v>
      </c>
      <c r="P36" s="4">
        <f t="shared" si="19"/>
        <v>0</v>
      </c>
      <c r="Q36" s="6">
        <f t="shared" si="11"/>
        <v>60000</v>
      </c>
      <c r="R36" s="4">
        <f t="shared" si="20"/>
        <v>0</v>
      </c>
      <c r="S36" s="4">
        <f t="shared" si="21"/>
        <v>0</v>
      </c>
      <c r="T36" s="5">
        <f t="shared" si="12"/>
        <v>0</v>
      </c>
      <c r="U36" s="3">
        <v>6937500</v>
      </c>
      <c r="V36" s="4">
        <v>0</v>
      </c>
      <c r="W36" s="5">
        <f t="shared" si="13"/>
        <v>6937500</v>
      </c>
      <c r="X36" s="3">
        <v>0</v>
      </c>
      <c r="Y36" s="4">
        <v>0</v>
      </c>
      <c r="Z36" s="5">
        <f t="shared" si="14"/>
        <v>0</v>
      </c>
    </row>
    <row r="37" spans="1:26" ht="11.25">
      <c r="A37" s="52">
        <f>A17</f>
        <v>12</v>
      </c>
      <c r="B37" s="53" t="str">
        <f>B17</f>
        <v>Northeast District Station</v>
      </c>
      <c r="C37" s="54"/>
      <c r="D37" s="55"/>
      <c r="E37" s="56"/>
      <c r="F37" s="54">
        <f>F17</f>
        <v>0</v>
      </c>
      <c r="G37" s="55">
        <f>G17</f>
        <v>0</v>
      </c>
      <c r="H37" s="56">
        <f>SUM(F37:G37)</f>
        <v>0</v>
      </c>
      <c r="I37" s="55">
        <f>I17</f>
        <v>0</v>
      </c>
      <c r="J37" s="55">
        <f>J17</f>
        <v>0</v>
      </c>
      <c r="K37" s="57">
        <f>SUM(I37:J37)</f>
        <v>0</v>
      </c>
      <c r="L37" s="55">
        <f>+L17</f>
        <v>0</v>
      </c>
      <c r="M37" s="55">
        <f>+M17</f>
        <v>0</v>
      </c>
      <c r="N37" s="55">
        <f>SUM(L37:M37)</f>
        <v>0</v>
      </c>
      <c r="O37" s="58">
        <f>+O17</f>
        <v>0</v>
      </c>
      <c r="P37" s="55">
        <f>+P17</f>
        <v>0</v>
      </c>
      <c r="Q37" s="57">
        <f>SUM(O37:P37)</f>
        <v>0</v>
      </c>
      <c r="R37" s="55">
        <f t="shared" si="20"/>
        <v>0</v>
      </c>
      <c r="S37" s="55">
        <f t="shared" si="21"/>
        <v>0</v>
      </c>
      <c r="T37" s="56">
        <f>SUM(R37:S37)</f>
        <v>0</v>
      </c>
      <c r="U37" s="54">
        <v>0</v>
      </c>
      <c r="V37" s="55">
        <v>0</v>
      </c>
      <c r="W37" s="56">
        <f>U37+V37</f>
        <v>0</v>
      </c>
      <c r="X37" s="54">
        <v>0</v>
      </c>
      <c r="Y37" s="55">
        <v>0</v>
      </c>
      <c r="Z37" s="56">
        <f>X37+Y37</f>
        <v>0</v>
      </c>
    </row>
    <row r="38" spans="1:26" ht="11.25">
      <c r="A38" s="51">
        <f>A18</f>
        <v>13</v>
      </c>
      <c r="B38" s="51" t="str">
        <f>B18</f>
        <v>Property/Vehicle Storage Facility</v>
      </c>
      <c r="C38" s="4"/>
      <c r="D38" s="4"/>
      <c r="E38" s="4"/>
      <c r="F38" s="3">
        <f>F18</f>
        <v>0</v>
      </c>
      <c r="G38" s="4">
        <f>G18</f>
        <v>0</v>
      </c>
      <c r="H38" s="5">
        <f>SUM(F38:G38)</f>
        <v>0</v>
      </c>
      <c r="I38" s="4">
        <f>I18</f>
        <v>0</v>
      </c>
      <c r="J38" s="4">
        <f>J18</f>
        <v>0</v>
      </c>
      <c r="K38" s="6">
        <f>SUM(I38:J38)</f>
        <v>0</v>
      </c>
      <c r="L38" s="4">
        <f>+L18</f>
        <v>0</v>
      </c>
      <c r="M38" s="4">
        <f>+M18</f>
        <v>0</v>
      </c>
      <c r="N38" s="4">
        <f>SUM(L38:M38)</f>
        <v>0</v>
      </c>
      <c r="O38" s="7">
        <f>+O18</f>
        <v>0</v>
      </c>
      <c r="P38" s="4">
        <f>+P18</f>
        <v>0</v>
      </c>
      <c r="Q38" s="6">
        <f>SUM(O38:P38)</f>
        <v>0</v>
      </c>
      <c r="R38" s="4">
        <v>3250000</v>
      </c>
      <c r="S38" s="4">
        <f t="shared" si="21"/>
        <v>0</v>
      </c>
      <c r="T38" s="5">
        <f>SUM(R38:S38)</f>
        <v>3250000</v>
      </c>
      <c r="U38" s="3">
        <v>12070000</v>
      </c>
      <c r="V38" s="4">
        <v>0</v>
      </c>
      <c r="W38" s="5">
        <f>U38+V38</f>
        <v>12070000</v>
      </c>
      <c r="X38" s="3">
        <v>0</v>
      </c>
      <c r="Y38" s="4">
        <v>0</v>
      </c>
      <c r="Z38" s="5">
        <f>X38+Y38</f>
        <v>0</v>
      </c>
    </row>
    <row r="39" spans="1:26" ht="12" thickBot="1">
      <c r="A39" s="50"/>
      <c r="B39" s="50" t="s">
        <v>6</v>
      </c>
      <c r="C39" s="4"/>
      <c r="D39" s="4"/>
      <c r="E39" s="4"/>
      <c r="F39" s="59">
        <f aca="true" t="shared" si="22" ref="F39:Z39">SUM(F26:F38)</f>
        <v>1552165</v>
      </c>
      <c r="G39" s="60">
        <f t="shared" si="22"/>
        <v>0</v>
      </c>
      <c r="H39" s="61">
        <f t="shared" si="22"/>
        <v>1552165</v>
      </c>
      <c r="I39" s="59">
        <f t="shared" si="22"/>
        <v>4152600</v>
      </c>
      <c r="J39" s="60">
        <f t="shared" si="22"/>
        <v>0</v>
      </c>
      <c r="K39" s="61">
        <f t="shared" si="22"/>
        <v>4152600</v>
      </c>
      <c r="L39" s="59">
        <f t="shared" si="22"/>
        <v>6488400</v>
      </c>
      <c r="M39" s="60">
        <f t="shared" si="22"/>
        <v>0</v>
      </c>
      <c r="N39" s="61">
        <f t="shared" si="22"/>
        <v>6488400</v>
      </c>
      <c r="O39" s="59">
        <f t="shared" si="22"/>
        <v>1224400</v>
      </c>
      <c r="P39" s="60">
        <f t="shared" si="22"/>
        <v>0</v>
      </c>
      <c r="Q39" s="61">
        <f t="shared" si="22"/>
        <v>1224400</v>
      </c>
      <c r="R39" s="59">
        <f t="shared" si="22"/>
        <v>3344000</v>
      </c>
      <c r="S39" s="60">
        <f t="shared" si="22"/>
        <v>0</v>
      </c>
      <c r="T39" s="61">
        <f t="shared" si="22"/>
        <v>3344000</v>
      </c>
      <c r="U39" s="59">
        <f t="shared" si="22"/>
        <v>19125700</v>
      </c>
      <c r="V39" s="60">
        <f t="shared" si="22"/>
        <v>0</v>
      </c>
      <c r="W39" s="61">
        <f t="shared" si="22"/>
        <v>19125700</v>
      </c>
      <c r="X39" s="59">
        <f t="shared" si="22"/>
        <v>0</v>
      </c>
      <c r="Y39" s="60">
        <f t="shared" si="22"/>
        <v>0</v>
      </c>
      <c r="Z39" s="61">
        <f t="shared" si="22"/>
        <v>0</v>
      </c>
    </row>
    <row r="40" spans="1:26" ht="11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4"/>
      <c r="Y40" s="4"/>
      <c r="Z40" s="4"/>
    </row>
    <row r="41" spans="1:26" ht="11.25">
      <c r="A41" s="50"/>
      <c r="B41" s="50" t="s">
        <v>50</v>
      </c>
      <c r="C41" s="50"/>
      <c r="D41" s="50"/>
      <c r="E41" s="50"/>
      <c r="F41" s="50">
        <f>F39</f>
        <v>1552165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4"/>
      <c r="Y41" s="4"/>
      <c r="Z41" s="4"/>
    </row>
    <row r="42" spans="1:26" ht="11.25">
      <c r="A42" s="50"/>
      <c r="B42" s="50" t="s">
        <v>52</v>
      </c>
      <c r="C42" s="50"/>
      <c r="D42" s="50"/>
      <c r="E42" s="50"/>
      <c r="F42" s="68">
        <v>0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4"/>
      <c r="Y42" s="4"/>
      <c r="Z42" s="4"/>
    </row>
    <row r="43" spans="1:26" ht="11.25">
      <c r="A43" s="50"/>
      <c r="B43" s="50" t="s">
        <v>51</v>
      </c>
      <c r="C43" s="50"/>
      <c r="D43" s="50"/>
      <c r="E43" s="50"/>
      <c r="F43" s="50">
        <f>SUM(F41:F42)</f>
        <v>1552165</v>
      </c>
      <c r="G43" s="50"/>
      <c r="H43" s="50"/>
      <c r="I43" s="50">
        <f>F43+I39</f>
        <v>5704765</v>
      </c>
      <c r="J43" s="50"/>
      <c r="K43" s="50"/>
      <c r="L43" s="50">
        <f>I43+L39</f>
        <v>12193165</v>
      </c>
      <c r="M43" s="50"/>
      <c r="N43" s="50"/>
      <c r="O43" s="50">
        <f>L43+O39</f>
        <v>13417565</v>
      </c>
      <c r="P43" s="50"/>
      <c r="Q43" s="50"/>
      <c r="R43" s="50">
        <f>O43+R39</f>
        <v>16761565</v>
      </c>
      <c r="S43" s="50"/>
      <c r="T43" s="50"/>
      <c r="U43" s="50"/>
      <c r="V43" s="50"/>
      <c r="W43" s="50"/>
      <c r="X43" s="4">
        <f>F39+I39+L39+O39+R39+F42</f>
        <v>16761565</v>
      </c>
      <c r="Y43" s="4" t="s">
        <v>15</v>
      </c>
      <c r="Z43" s="4"/>
    </row>
    <row r="44" spans="1:26" ht="11.25">
      <c r="A44" s="50"/>
      <c r="B44" s="50" t="s">
        <v>35</v>
      </c>
      <c r="C44" s="50"/>
      <c r="D44" s="50"/>
      <c r="E44" s="50"/>
      <c r="F44" s="68">
        <f>F41-F20+F42</f>
        <v>0</v>
      </c>
      <c r="G44" s="50"/>
      <c r="H44" s="50"/>
      <c r="I44" s="68">
        <f>I43-I20</f>
        <v>2277600</v>
      </c>
      <c r="J44" s="68"/>
      <c r="K44" s="68"/>
      <c r="L44" s="68">
        <f>L43-L20</f>
        <v>2813690</v>
      </c>
      <c r="M44" s="68"/>
      <c r="N44" s="68"/>
      <c r="O44" s="68">
        <f>O43-O20</f>
        <v>2738090</v>
      </c>
      <c r="P44" s="68"/>
      <c r="Q44" s="68"/>
      <c r="R44" s="69">
        <f>R43-R20</f>
        <v>-17910</v>
      </c>
      <c r="S44" s="50" t="s">
        <v>35</v>
      </c>
      <c r="T44" s="50"/>
      <c r="U44" s="50"/>
      <c r="V44" s="50"/>
      <c r="W44" s="50"/>
      <c r="X44" s="4"/>
      <c r="Y44" s="4"/>
      <c r="Z44" s="4"/>
    </row>
    <row r="45" spans="1:26" ht="12" thickBo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4"/>
      <c r="Y45" s="4"/>
      <c r="Z45" s="4"/>
    </row>
    <row r="46" spans="1:26" ht="12.75">
      <c r="A46" s="50"/>
      <c r="B46" s="50"/>
      <c r="C46" s="70"/>
      <c r="D46" s="70"/>
      <c r="E46" s="71"/>
      <c r="F46" s="72" t="s">
        <v>44</v>
      </c>
      <c r="G46" s="73"/>
      <c r="H46" s="74"/>
      <c r="I46" s="73" t="s">
        <v>45</v>
      </c>
      <c r="J46" s="73"/>
      <c r="K46" s="74"/>
      <c r="L46" s="72" t="s">
        <v>46</v>
      </c>
      <c r="M46" s="73"/>
      <c r="N46" s="74"/>
      <c r="O46" s="72" t="s">
        <v>47</v>
      </c>
      <c r="P46" s="73"/>
      <c r="Q46" s="74"/>
      <c r="R46" s="84" t="s">
        <v>48</v>
      </c>
      <c r="S46" s="85"/>
      <c r="T46" s="86"/>
      <c r="U46" s="84" t="s">
        <v>49</v>
      </c>
      <c r="V46" s="85"/>
      <c r="W46" s="86"/>
      <c r="X46" s="84" t="s">
        <v>34</v>
      </c>
      <c r="Y46" s="85"/>
      <c r="Z46" s="86"/>
    </row>
    <row r="47" spans="1:26" ht="15.75" thickBot="1">
      <c r="A47" s="50"/>
      <c r="B47" s="75" t="s">
        <v>40</v>
      </c>
      <c r="C47" s="76"/>
      <c r="D47" s="76"/>
      <c r="E47" s="76"/>
      <c r="F47" s="77" t="s">
        <v>37</v>
      </c>
      <c r="G47" s="78" t="s">
        <v>4</v>
      </c>
      <c r="H47" s="79" t="s">
        <v>2</v>
      </c>
      <c r="I47" s="77" t="s">
        <v>37</v>
      </c>
      <c r="J47" s="78" t="s">
        <v>4</v>
      </c>
      <c r="K47" s="79" t="s">
        <v>2</v>
      </c>
      <c r="L47" s="77" t="s">
        <v>37</v>
      </c>
      <c r="M47" s="78" t="s">
        <v>4</v>
      </c>
      <c r="N47" s="79" t="s">
        <v>2</v>
      </c>
      <c r="O47" s="77" t="s">
        <v>37</v>
      </c>
      <c r="P47" s="78" t="s">
        <v>4</v>
      </c>
      <c r="Q47" s="79" t="s">
        <v>2</v>
      </c>
      <c r="R47" s="77" t="s">
        <v>37</v>
      </c>
      <c r="S47" s="78" t="s">
        <v>4</v>
      </c>
      <c r="T47" s="79" t="s">
        <v>2</v>
      </c>
      <c r="U47" s="77" t="s">
        <v>37</v>
      </c>
      <c r="V47" s="78" t="s">
        <v>4</v>
      </c>
      <c r="W47" s="79" t="s">
        <v>2</v>
      </c>
      <c r="X47" s="77" t="s">
        <v>37</v>
      </c>
      <c r="Y47" s="78" t="s">
        <v>4</v>
      </c>
      <c r="Z47" s="79" t="s">
        <v>2</v>
      </c>
    </row>
    <row r="48" spans="1:26" ht="11.25">
      <c r="A48" s="49" t="str">
        <f>A25</f>
        <v>Police:</v>
      </c>
      <c r="B48" s="50"/>
      <c r="C48" s="4"/>
      <c r="D48" s="4"/>
      <c r="E48" s="4"/>
      <c r="F48" s="3"/>
      <c r="G48" s="4"/>
      <c r="H48" s="5"/>
      <c r="I48" s="4"/>
      <c r="J48" s="4"/>
      <c r="K48" s="6"/>
      <c r="L48" s="4"/>
      <c r="M48" s="4"/>
      <c r="N48" s="4"/>
      <c r="O48" s="7"/>
      <c r="P48" s="4"/>
      <c r="Q48" s="6"/>
      <c r="R48" s="4"/>
      <c r="S48" s="4"/>
      <c r="T48" s="5"/>
      <c r="U48" s="3"/>
      <c r="V48" s="4"/>
      <c r="W48" s="5"/>
      <c r="X48" s="3"/>
      <c r="Y48" s="4"/>
      <c r="Z48" s="5"/>
    </row>
    <row r="49" spans="1:26" ht="11.25">
      <c r="A49" s="51">
        <f>A26</f>
        <v>1</v>
      </c>
      <c r="B49" s="51" t="str">
        <f>B26</f>
        <v>Training Facility </v>
      </c>
      <c r="C49" s="4"/>
      <c r="D49" s="4"/>
      <c r="E49" s="4"/>
      <c r="F49" s="3">
        <f>F26</f>
        <v>0</v>
      </c>
      <c r="G49" s="4">
        <f>G26</f>
        <v>0</v>
      </c>
      <c r="H49" s="5">
        <f aca="true" t="shared" si="23" ref="H49:H59">SUM(F49:G49)</f>
        <v>0</v>
      </c>
      <c r="I49" s="4">
        <f>I26</f>
        <v>0</v>
      </c>
      <c r="J49" s="4">
        <f>J26</f>
        <v>0</v>
      </c>
      <c r="K49" s="6">
        <f aca="true" t="shared" si="24" ref="K49:K59">SUM(I49:J49)</f>
        <v>0</v>
      </c>
      <c r="L49" s="4">
        <f>L26</f>
        <v>0</v>
      </c>
      <c r="M49" s="4">
        <f>M26</f>
        <v>0</v>
      </c>
      <c r="N49" s="4">
        <f aca="true" t="shared" si="25" ref="N49:N59">SUM(L49:M49)</f>
        <v>0</v>
      </c>
      <c r="O49" s="7">
        <f>O26</f>
        <v>0</v>
      </c>
      <c r="P49" s="4">
        <f>+P26</f>
        <v>0</v>
      </c>
      <c r="Q49" s="6">
        <f aca="true" t="shared" si="26" ref="Q49:Q59">SUM(O49:P49)</f>
        <v>0</v>
      </c>
      <c r="R49" s="4">
        <f>R26</f>
        <v>0</v>
      </c>
      <c r="S49" s="4">
        <f>S26</f>
        <v>0</v>
      </c>
      <c r="T49" s="5">
        <f aca="true" t="shared" si="27" ref="T49:T59">SUM(R49:S49)</f>
        <v>0</v>
      </c>
      <c r="U49" s="3">
        <v>0</v>
      </c>
      <c r="V49" s="4">
        <v>0</v>
      </c>
      <c r="W49" s="5">
        <f aca="true" t="shared" si="28" ref="W49:W59">U49+V49</f>
        <v>0</v>
      </c>
      <c r="X49" s="3">
        <v>0</v>
      </c>
      <c r="Y49" s="4">
        <v>0</v>
      </c>
      <c r="Z49" s="5">
        <f aca="true" t="shared" si="29" ref="Z49:Z59">X49+Y49</f>
        <v>0</v>
      </c>
    </row>
    <row r="50" spans="1:26" ht="11.25">
      <c r="A50" s="51">
        <f aca="true" t="shared" si="30" ref="A50:B59">A27</f>
        <v>2</v>
      </c>
      <c r="B50" s="51" t="str">
        <f t="shared" si="30"/>
        <v>Records Management System</v>
      </c>
      <c r="C50" s="4"/>
      <c r="D50" s="4"/>
      <c r="E50" s="4"/>
      <c r="F50" s="3">
        <f aca="true" t="shared" si="31" ref="F50:G59">F27</f>
        <v>135000</v>
      </c>
      <c r="G50" s="4">
        <f t="shared" si="31"/>
        <v>0</v>
      </c>
      <c r="H50" s="5">
        <f t="shared" si="23"/>
        <v>135000</v>
      </c>
      <c r="I50" s="4">
        <f aca="true" t="shared" si="32" ref="I50:J59">I27</f>
        <v>0</v>
      </c>
      <c r="J50" s="4">
        <f t="shared" si="32"/>
        <v>0</v>
      </c>
      <c r="K50" s="6">
        <f t="shared" si="24"/>
        <v>0</v>
      </c>
      <c r="L50" s="4">
        <f aca="true" t="shared" si="33" ref="L50:M59">L27</f>
        <v>0</v>
      </c>
      <c r="M50" s="4">
        <f t="shared" si="33"/>
        <v>0</v>
      </c>
      <c r="N50" s="4">
        <f t="shared" si="25"/>
        <v>0</v>
      </c>
      <c r="O50" s="7">
        <f aca="true" t="shared" si="34" ref="O50:O61">O27</f>
        <v>0</v>
      </c>
      <c r="P50" s="4">
        <f aca="true" t="shared" si="35" ref="P50:P61">+P27</f>
        <v>0</v>
      </c>
      <c r="Q50" s="6">
        <f t="shared" si="26"/>
        <v>0</v>
      </c>
      <c r="R50" s="4">
        <f aca="true" t="shared" si="36" ref="R50:S59">R27</f>
        <v>0</v>
      </c>
      <c r="S50" s="4">
        <f t="shared" si="36"/>
        <v>0</v>
      </c>
      <c r="T50" s="5">
        <f t="shared" si="27"/>
        <v>0</v>
      </c>
      <c r="U50" s="3">
        <v>0</v>
      </c>
      <c r="V50" s="4">
        <v>0</v>
      </c>
      <c r="W50" s="5">
        <f t="shared" si="28"/>
        <v>0</v>
      </c>
      <c r="X50" s="3">
        <v>0</v>
      </c>
      <c r="Y50" s="4">
        <v>0</v>
      </c>
      <c r="Z50" s="5">
        <f t="shared" si="29"/>
        <v>0</v>
      </c>
    </row>
    <row r="51" spans="1:26" ht="11.25">
      <c r="A51" s="52">
        <f t="shared" si="30"/>
        <v>3</v>
      </c>
      <c r="B51" s="53" t="str">
        <f t="shared" si="30"/>
        <v>Safety Upgrade for GR-10 Counters</v>
      </c>
      <c r="C51" s="54"/>
      <c r="D51" s="55"/>
      <c r="E51" s="56"/>
      <c r="F51" s="54">
        <f t="shared" si="31"/>
        <v>0</v>
      </c>
      <c r="G51" s="55">
        <f t="shared" si="31"/>
        <v>0</v>
      </c>
      <c r="H51" s="56">
        <f t="shared" si="23"/>
        <v>0</v>
      </c>
      <c r="I51" s="55">
        <f t="shared" si="32"/>
        <v>0</v>
      </c>
      <c r="J51" s="55">
        <f t="shared" si="32"/>
        <v>0</v>
      </c>
      <c r="K51" s="57">
        <f t="shared" si="24"/>
        <v>0</v>
      </c>
      <c r="L51" s="55">
        <f t="shared" si="33"/>
        <v>0</v>
      </c>
      <c r="M51" s="55">
        <f t="shared" si="33"/>
        <v>0</v>
      </c>
      <c r="N51" s="55">
        <f t="shared" si="25"/>
        <v>0</v>
      </c>
      <c r="O51" s="58">
        <f t="shared" si="34"/>
        <v>0</v>
      </c>
      <c r="P51" s="55">
        <f t="shared" si="35"/>
        <v>0</v>
      </c>
      <c r="Q51" s="57">
        <f t="shared" si="26"/>
        <v>0</v>
      </c>
      <c r="R51" s="55">
        <f t="shared" si="36"/>
        <v>0</v>
      </c>
      <c r="S51" s="55">
        <f t="shared" si="36"/>
        <v>0</v>
      </c>
      <c r="T51" s="56">
        <f t="shared" si="27"/>
        <v>0</v>
      </c>
      <c r="U51" s="54">
        <v>0</v>
      </c>
      <c r="V51" s="55">
        <v>0</v>
      </c>
      <c r="W51" s="56">
        <f t="shared" si="28"/>
        <v>0</v>
      </c>
      <c r="X51" s="54">
        <v>0</v>
      </c>
      <c r="Y51" s="55">
        <v>0</v>
      </c>
      <c r="Z51" s="56">
        <f t="shared" si="29"/>
        <v>0</v>
      </c>
    </row>
    <row r="52" spans="1:26" ht="11.25">
      <c r="A52" s="51">
        <f t="shared" si="30"/>
        <v>4</v>
      </c>
      <c r="B52" s="51" t="str">
        <f t="shared" si="30"/>
        <v>Building Improvements</v>
      </c>
      <c r="C52" s="4"/>
      <c r="D52" s="4"/>
      <c r="E52" s="4"/>
      <c r="F52" s="3">
        <v>20000</v>
      </c>
      <c r="G52" s="4">
        <f t="shared" si="31"/>
        <v>0</v>
      </c>
      <c r="H52" s="5">
        <f t="shared" si="23"/>
        <v>20000</v>
      </c>
      <c r="I52" s="4">
        <v>151400</v>
      </c>
      <c r="J52" s="4">
        <f t="shared" si="32"/>
        <v>0</v>
      </c>
      <c r="K52" s="6">
        <f t="shared" si="24"/>
        <v>151400</v>
      </c>
      <c r="L52" s="4">
        <f t="shared" si="33"/>
        <v>120700</v>
      </c>
      <c r="M52" s="4">
        <f t="shared" si="33"/>
        <v>0</v>
      </c>
      <c r="N52" s="4">
        <f t="shared" si="25"/>
        <v>120700</v>
      </c>
      <c r="O52" s="7">
        <f t="shared" si="34"/>
        <v>64400</v>
      </c>
      <c r="P52" s="4">
        <f t="shared" si="35"/>
        <v>0</v>
      </c>
      <c r="Q52" s="6">
        <f t="shared" si="26"/>
        <v>64400</v>
      </c>
      <c r="R52" s="4">
        <f t="shared" si="36"/>
        <v>94000</v>
      </c>
      <c r="S52" s="4">
        <f t="shared" si="36"/>
        <v>0</v>
      </c>
      <c r="T52" s="5">
        <f t="shared" si="27"/>
        <v>94000</v>
      </c>
      <c r="U52" s="3">
        <v>68200</v>
      </c>
      <c r="V52" s="4">
        <v>0</v>
      </c>
      <c r="W52" s="5">
        <f t="shared" si="28"/>
        <v>68200</v>
      </c>
      <c r="X52" s="3">
        <v>0</v>
      </c>
      <c r="Y52" s="4">
        <v>0</v>
      </c>
      <c r="Z52" s="5">
        <f t="shared" si="29"/>
        <v>0</v>
      </c>
    </row>
    <row r="53" spans="1:26" ht="11.25">
      <c r="A53" s="51">
        <f t="shared" si="30"/>
        <v>5</v>
      </c>
      <c r="B53" s="51" t="str">
        <f t="shared" si="30"/>
        <v>In-Car Video Project</v>
      </c>
      <c r="C53" s="4"/>
      <c r="D53" s="4"/>
      <c r="E53" s="4"/>
      <c r="F53" s="3">
        <f t="shared" si="31"/>
        <v>945000</v>
      </c>
      <c r="G53" s="4">
        <f t="shared" si="31"/>
        <v>0</v>
      </c>
      <c r="H53" s="5">
        <f t="shared" si="23"/>
        <v>945000</v>
      </c>
      <c r="I53" s="4">
        <f t="shared" si="32"/>
        <v>0</v>
      </c>
      <c r="J53" s="4">
        <f t="shared" si="32"/>
        <v>0</v>
      </c>
      <c r="K53" s="6">
        <f t="shared" si="24"/>
        <v>0</v>
      </c>
      <c r="L53" s="4">
        <f t="shared" si="33"/>
        <v>0</v>
      </c>
      <c r="M53" s="4">
        <f t="shared" si="33"/>
        <v>0</v>
      </c>
      <c r="N53" s="4">
        <f t="shared" si="25"/>
        <v>0</v>
      </c>
      <c r="O53" s="7">
        <f t="shared" si="34"/>
        <v>0</v>
      </c>
      <c r="P53" s="4">
        <f t="shared" si="35"/>
        <v>0</v>
      </c>
      <c r="Q53" s="6">
        <f t="shared" si="26"/>
        <v>0</v>
      </c>
      <c r="R53" s="4">
        <f t="shared" si="36"/>
        <v>0</v>
      </c>
      <c r="S53" s="4">
        <f t="shared" si="36"/>
        <v>0</v>
      </c>
      <c r="T53" s="5">
        <f t="shared" si="27"/>
        <v>0</v>
      </c>
      <c r="U53" s="3">
        <v>0</v>
      </c>
      <c r="V53" s="4">
        <v>0</v>
      </c>
      <c r="W53" s="5">
        <f t="shared" si="28"/>
        <v>0</v>
      </c>
      <c r="X53" s="3">
        <v>0</v>
      </c>
      <c r="Y53" s="4">
        <v>0</v>
      </c>
      <c r="Z53" s="5">
        <f t="shared" si="29"/>
        <v>0</v>
      </c>
    </row>
    <row r="54" spans="1:26" ht="11.25">
      <c r="A54" s="52">
        <f t="shared" si="30"/>
        <v>6</v>
      </c>
      <c r="B54" s="53" t="str">
        <f t="shared" si="30"/>
        <v>Midtown District Station</v>
      </c>
      <c r="C54" s="54"/>
      <c r="D54" s="55"/>
      <c r="E54" s="56"/>
      <c r="F54" s="54">
        <v>0</v>
      </c>
      <c r="G54" s="55">
        <f t="shared" si="31"/>
        <v>0</v>
      </c>
      <c r="H54" s="56">
        <f t="shared" si="23"/>
        <v>0</v>
      </c>
      <c r="I54" s="55">
        <v>2726200</v>
      </c>
      <c r="J54" s="55">
        <f t="shared" si="32"/>
        <v>0</v>
      </c>
      <c r="K54" s="57">
        <f t="shared" si="24"/>
        <v>2726200</v>
      </c>
      <c r="L54" s="55">
        <v>5237700</v>
      </c>
      <c r="M54" s="55">
        <f t="shared" si="33"/>
        <v>0</v>
      </c>
      <c r="N54" s="55">
        <f t="shared" si="25"/>
        <v>5237700</v>
      </c>
      <c r="O54" s="58">
        <f t="shared" si="34"/>
        <v>0</v>
      </c>
      <c r="P54" s="55">
        <f t="shared" si="35"/>
        <v>0</v>
      </c>
      <c r="Q54" s="57">
        <f t="shared" si="26"/>
        <v>0</v>
      </c>
      <c r="R54" s="55">
        <f t="shared" si="36"/>
        <v>0</v>
      </c>
      <c r="S54" s="55">
        <f t="shared" si="36"/>
        <v>0</v>
      </c>
      <c r="T54" s="56">
        <f t="shared" si="27"/>
        <v>0</v>
      </c>
      <c r="U54" s="54">
        <v>0</v>
      </c>
      <c r="V54" s="55">
        <v>0</v>
      </c>
      <c r="W54" s="56">
        <f t="shared" si="28"/>
        <v>0</v>
      </c>
      <c r="X54" s="54">
        <v>0</v>
      </c>
      <c r="Y54" s="55">
        <v>0</v>
      </c>
      <c r="Z54" s="56">
        <f t="shared" si="29"/>
        <v>0</v>
      </c>
    </row>
    <row r="55" spans="1:26" ht="11.25">
      <c r="A55" s="51">
        <f t="shared" si="30"/>
        <v>7</v>
      </c>
      <c r="B55" s="51" t="str">
        <f t="shared" si="30"/>
        <v>LEED Improvements to Femrite Admin</v>
      </c>
      <c r="C55" s="4"/>
      <c r="D55" s="4"/>
      <c r="E55" s="4"/>
      <c r="F55" s="3">
        <v>296949</v>
      </c>
      <c r="G55" s="4">
        <f t="shared" si="31"/>
        <v>0</v>
      </c>
      <c r="H55" s="5">
        <f t="shared" si="23"/>
        <v>296949</v>
      </c>
      <c r="I55" s="4">
        <f t="shared" si="32"/>
        <v>0</v>
      </c>
      <c r="J55" s="4">
        <f t="shared" si="32"/>
        <v>0</v>
      </c>
      <c r="K55" s="6">
        <f t="shared" si="24"/>
        <v>0</v>
      </c>
      <c r="L55" s="4">
        <f t="shared" si="33"/>
        <v>0</v>
      </c>
      <c r="M55" s="4">
        <f t="shared" si="33"/>
        <v>0</v>
      </c>
      <c r="N55" s="4">
        <f t="shared" si="25"/>
        <v>0</v>
      </c>
      <c r="O55" s="7">
        <f t="shared" si="34"/>
        <v>0</v>
      </c>
      <c r="P55" s="4">
        <f t="shared" si="35"/>
        <v>0</v>
      </c>
      <c r="Q55" s="6">
        <f t="shared" si="26"/>
        <v>0</v>
      </c>
      <c r="R55" s="4">
        <f t="shared" si="36"/>
        <v>0</v>
      </c>
      <c r="S55" s="4">
        <f t="shared" si="36"/>
        <v>0</v>
      </c>
      <c r="T55" s="5">
        <f t="shared" si="27"/>
        <v>0</v>
      </c>
      <c r="U55" s="3">
        <v>0</v>
      </c>
      <c r="V55" s="4">
        <v>0</v>
      </c>
      <c r="W55" s="5">
        <f t="shared" si="28"/>
        <v>0</v>
      </c>
      <c r="X55" s="3">
        <v>0</v>
      </c>
      <c r="Y55" s="4">
        <v>0</v>
      </c>
      <c r="Z55" s="5">
        <f t="shared" si="29"/>
        <v>0</v>
      </c>
    </row>
    <row r="56" spans="1:26" ht="11.25">
      <c r="A56" s="51">
        <f t="shared" si="30"/>
        <v>8</v>
      </c>
      <c r="B56" s="51" t="str">
        <f t="shared" si="30"/>
        <v>Armored Rescue Vehicle</v>
      </c>
      <c r="C56" s="4"/>
      <c r="D56" s="4"/>
      <c r="E56" s="4"/>
      <c r="F56" s="3">
        <f t="shared" si="31"/>
        <v>0</v>
      </c>
      <c r="G56" s="4">
        <f t="shared" si="31"/>
        <v>0</v>
      </c>
      <c r="H56" s="5">
        <f t="shared" si="23"/>
        <v>0</v>
      </c>
      <c r="I56" s="4">
        <f t="shared" si="32"/>
        <v>245000</v>
      </c>
      <c r="J56" s="4">
        <f t="shared" si="32"/>
        <v>0</v>
      </c>
      <c r="K56" s="6">
        <f t="shared" si="24"/>
        <v>245000</v>
      </c>
      <c r="L56" s="4">
        <f t="shared" si="33"/>
        <v>0</v>
      </c>
      <c r="M56" s="4">
        <f t="shared" si="33"/>
        <v>0</v>
      </c>
      <c r="N56" s="4">
        <f t="shared" si="25"/>
        <v>0</v>
      </c>
      <c r="O56" s="7">
        <f t="shared" si="34"/>
        <v>0</v>
      </c>
      <c r="P56" s="4">
        <f t="shared" si="35"/>
        <v>0</v>
      </c>
      <c r="Q56" s="6">
        <f t="shared" si="26"/>
        <v>0</v>
      </c>
      <c r="R56" s="4">
        <f t="shared" si="36"/>
        <v>0</v>
      </c>
      <c r="S56" s="4">
        <f t="shared" si="36"/>
        <v>0</v>
      </c>
      <c r="T56" s="5">
        <f t="shared" si="27"/>
        <v>0</v>
      </c>
      <c r="U56" s="3">
        <v>0</v>
      </c>
      <c r="V56" s="4">
        <v>0</v>
      </c>
      <c r="W56" s="5">
        <f t="shared" si="28"/>
        <v>0</v>
      </c>
      <c r="X56" s="3">
        <v>0</v>
      </c>
      <c r="Y56" s="4">
        <v>0</v>
      </c>
      <c r="Z56" s="5">
        <f t="shared" si="29"/>
        <v>0</v>
      </c>
    </row>
    <row r="57" spans="1:26" ht="11.25">
      <c r="A57" s="52">
        <f t="shared" si="30"/>
        <v>9</v>
      </c>
      <c r="B57" s="53" t="str">
        <f t="shared" si="30"/>
        <v>Radio Improvement Project</v>
      </c>
      <c r="C57" s="54"/>
      <c r="D57" s="55"/>
      <c r="E57" s="56"/>
      <c r="F57" s="54">
        <v>0</v>
      </c>
      <c r="G57" s="55">
        <f t="shared" si="31"/>
        <v>0</v>
      </c>
      <c r="H57" s="56">
        <f t="shared" si="23"/>
        <v>0</v>
      </c>
      <c r="I57" s="55">
        <f t="shared" si="32"/>
        <v>1000000</v>
      </c>
      <c r="J57" s="55">
        <f t="shared" si="32"/>
        <v>0</v>
      </c>
      <c r="K57" s="57">
        <f t="shared" si="24"/>
        <v>1000000</v>
      </c>
      <c r="L57" s="55">
        <f t="shared" si="33"/>
        <v>1100000</v>
      </c>
      <c r="M57" s="55">
        <f t="shared" si="33"/>
        <v>0</v>
      </c>
      <c r="N57" s="55">
        <f t="shared" si="25"/>
        <v>1100000</v>
      </c>
      <c r="O57" s="58">
        <f t="shared" si="34"/>
        <v>1100000</v>
      </c>
      <c r="P57" s="55">
        <f t="shared" si="35"/>
        <v>0</v>
      </c>
      <c r="Q57" s="57">
        <f t="shared" si="26"/>
        <v>1100000</v>
      </c>
      <c r="R57" s="55">
        <f t="shared" si="36"/>
        <v>0</v>
      </c>
      <c r="S57" s="55">
        <f t="shared" si="36"/>
        <v>0</v>
      </c>
      <c r="T57" s="56">
        <f t="shared" si="27"/>
        <v>0</v>
      </c>
      <c r="U57" s="54">
        <v>0</v>
      </c>
      <c r="V57" s="55">
        <v>0</v>
      </c>
      <c r="W57" s="56">
        <f t="shared" si="28"/>
        <v>0</v>
      </c>
      <c r="X57" s="54">
        <v>0</v>
      </c>
      <c r="Y57" s="55">
        <v>0</v>
      </c>
      <c r="Z57" s="56">
        <f t="shared" si="29"/>
        <v>0</v>
      </c>
    </row>
    <row r="58" spans="1:26" ht="11.25">
      <c r="A58" s="51">
        <f t="shared" si="30"/>
        <v>10</v>
      </c>
      <c r="B58" s="51" t="str">
        <f t="shared" si="30"/>
        <v>Investigative Software Upgrades</v>
      </c>
      <c r="C58" s="4"/>
      <c r="D58" s="4"/>
      <c r="E58" s="4"/>
      <c r="F58" s="3">
        <f t="shared" si="31"/>
        <v>0</v>
      </c>
      <c r="G58" s="4">
        <f t="shared" si="31"/>
        <v>0</v>
      </c>
      <c r="H58" s="5">
        <f t="shared" si="23"/>
        <v>0</v>
      </c>
      <c r="I58" s="4">
        <f t="shared" si="32"/>
        <v>30000</v>
      </c>
      <c r="J58" s="4">
        <f t="shared" si="32"/>
        <v>0</v>
      </c>
      <c r="K58" s="6">
        <f t="shared" si="24"/>
        <v>30000</v>
      </c>
      <c r="L58" s="4">
        <f t="shared" si="33"/>
        <v>30000</v>
      </c>
      <c r="M58" s="4">
        <f t="shared" si="33"/>
        <v>0</v>
      </c>
      <c r="N58" s="4">
        <f t="shared" si="25"/>
        <v>30000</v>
      </c>
      <c r="O58" s="7">
        <f t="shared" si="34"/>
        <v>0</v>
      </c>
      <c r="P58" s="4">
        <f t="shared" si="35"/>
        <v>0</v>
      </c>
      <c r="Q58" s="6">
        <f t="shared" si="26"/>
        <v>0</v>
      </c>
      <c r="R58" s="4"/>
      <c r="S58" s="4">
        <f t="shared" si="36"/>
        <v>0</v>
      </c>
      <c r="T58" s="5">
        <f t="shared" si="27"/>
        <v>0</v>
      </c>
      <c r="U58" s="3">
        <v>50000</v>
      </c>
      <c r="V58" s="4">
        <v>0</v>
      </c>
      <c r="W58" s="5">
        <f t="shared" si="28"/>
        <v>50000</v>
      </c>
      <c r="X58" s="3">
        <v>0</v>
      </c>
      <c r="Y58" s="4">
        <v>0</v>
      </c>
      <c r="Z58" s="5">
        <f t="shared" si="29"/>
        <v>0</v>
      </c>
    </row>
    <row r="59" spans="1:26" ht="11.25">
      <c r="A59" s="51">
        <f t="shared" si="30"/>
        <v>11</v>
      </c>
      <c r="B59" s="51" t="str">
        <f t="shared" si="30"/>
        <v>Digital Forensic Lab Replacement</v>
      </c>
      <c r="C59" s="4"/>
      <c r="D59" s="4"/>
      <c r="E59" s="4"/>
      <c r="F59" s="3">
        <f t="shared" si="31"/>
        <v>0</v>
      </c>
      <c r="G59" s="4">
        <f t="shared" si="31"/>
        <v>0</v>
      </c>
      <c r="H59" s="5">
        <f t="shared" si="23"/>
        <v>0</v>
      </c>
      <c r="I59" s="4">
        <f t="shared" si="32"/>
        <v>0</v>
      </c>
      <c r="J59" s="4">
        <f t="shared" si="32"/>
        <v>0</v>
      </c>
      <c r="K59" s="6">
        <f t="shared" si="24"/>
        <v>0</v>
      </c>
      <c r="L59" s="4">
        <f t="shared" si="33"/>
        <v>0</v>
      </c>
      <c r="M59" s="4">
        <f t="shared" si="33"/>
        <v>0</v>
      </c>
      <c r="N59" s="4">
        <f t="shared" si="25"/>
        <v>0</v>
      </c>
      <c r="O59" s="7">
        <f t="shared" si="34"/>
        <v>60000</v>
      </c>
      <c r="P59" s="4">
        <f t="shared" si="35"/>
        <v>0</v>
      </c>
      <c r="Q59" s="6">
        <f t="shared" si="26"/>
        <v>60000</v>
      </c>
      <c r="R59" s="4">
        <f t="shared" si="36"/>
        <v>0</v>
      </c>
      <c r="S59" s="4">
        <f t="shared" si="36"/>
        <v>0</v>
      </c>
      <c r="T59" s="5">
        <f t="shared" si="27"/>
        <v>0</v>
      </c>
      <c r="U59" s="3">
        <f>6937500-6937500</f>
        <v>0</v>
      </c>
      <c r="V59" s="4">
        <v>0</v>
      </c>
      <c r="W59" s="5">
        <f t="shared" si="28"/>
        <v>0</v>
      </c>
      <c r="X59" s="3">
        <v>0</v>
      </c>
      <c r="Y59" s="4">
        <v>0</v>
      </c>
      <c r="Z59" s="5">
        <f t="shared" si="29"/>
        <v>0</v>
      </c>
    </row>
    <row r="60" spans="1:26" ht="11.25">
      <c r="A60" s="52">
        <f>A37</f>
        <v>12</v>
      </c>
      <c r="B60" s="53" t="str">
        <f>B37</f>
        <v>Northeast District Station</v>
      </c>
      <c r="C60" s="54"/>
      <c r="D60" s="55"/>
      <c r="E60" s="56"/>
      <c r="F60" s="54">
        <f>F37</f>
        <v>0</v>
      </c>
      <c r="G60" s="55">
        <f>G37</f>
        <v>0</v>
      </c>
      <c r="H60" s="56">
        <f>SUM(F60:G60)</f>
        <v>0</v>
      </c>
      <c r="I60" s="55">
        <f>I37</f>
        <v>0</v>
      </c>
      <c r="J60" s="55">
        <f>J37</f>
        <v>0</v>
      </c>
      <c r="K60" s="57">
        <f>SUM(I60:J60)</f>
        <v>0</v>
      </c>
      <c r="L60" s="55">
        <f>L37</f>
        <v>0</v>
      </c>
      <c r="M60" s="55">
        <f>M37</f>
        <v>0</v>
      </c>
      <c r="N60" s="55">
        <f>SUM(L60:M60)</f>
        <v>0</v>
      </c>
      <c r="O60" s="58">
        <f t="shared" si="34"/>
        <v>0</v>
      </c>
      <c r="P60" s="55">
        <f t="shared" si="35"/>
        <v>0</v>
      </c>
      <c r="Q60" s="57">
        <f>SUM(O60:P60)</f>
        <v>0</v>
      </c>
      <c r="R60" s="55">
        <f>R37</f>
        <v>0</v>
      </c>
      <c r="S60" s="55">
        <f>S37</f>
        <v>0</v>
      </c>
      <c r="T60" s="56">
        <f>SUM(R60:S60)</f>
        <v>0</v>
      </c>
      <c r="U60" s="54">
        <v>6937500</v>
      </c>
      <c r="V60" s="55">
        <v>0</v>
      </c>
      <c r="W60" s="56">
        <f>U60+V60</f>
        <v>6937500</v>
      </c>
      <c r="X60" s="54">
        <v>0</v>
      </c>
      <c r="Y60" s="55">
        <v>0</v>
      </c>
      <c r="Z60" s="56">
        <f>X60+Y60</f>
        <v>0</v>
      </c>
    </row>
    <row r="61" spans="1:26" ht="11.25">
      <c r="A61" s="51">
        <f>A38</f>
        <v>13</v>
      </c>
      <c r="B61" s="51" t="str">
        <f>B38</f>
        <v>Property/Vehicle Storage Facility</v>
      </c>
      <c r="C61" s="4"/>
      <c r="D61" s="4"/>
      <c r="E61" s="4"/>
      <c r="F61" s="3">
        <f>F38</f>
        <v>0</v>
      </c>
      <c r="G61" s="4">
        <f>G38</f>
        <v>0</v>
      </c>
      <c r="H61" s="5">
        <f>SUM(F61:G61)</f>
        <v>0</v>
      </c>
      <c r="I61" s="4">
        <f>I38</f>
        <v>0</v>
      </c>
      <c r="J61" s="4">
        <f>J38</f>
        <v>0</v>
      </c>
      <c r="K61" s="6">
        <f>SUM(I61:J61)</f>
        <v>0</v>
      </c>
      <c r="L61" s="4">
        <f>L38</f>
        <v>0</v>
      </c>
      <c r="M61" s="4">
        <f>M38</f>
        <v>0</v>
      </c>
      <c r="N61" s="4">
        <f>SUM(L61:M61)</f>
        <v>0</v>
      </c>
      <c r="O61" s="7">
        <f t="shared" si="34"/>
        <v>0</v>
      </c>
      <c r="P61" s="4">
        <f t="shared" si="35"/>
        <v>0</v>
      </c>
      <c r="Q61" s="6">
        <f>SUM(O61:P61)</f>
        <v>0</v>
      </c>
      <c r="R61" s="4">
        <v>1745000</v>
      </c>
      <c r="S61" s="4">
        <f>S38</f>
        <v>0</v>
      </c>
      <c r="T61" s="5">
        <f>SUM(R61:S61)</f>
        <v>1745000</v>
      </c>
      <c r="U61" s="3">
        <v>13575000</v>
      </c>
      <c r="V61" s="4">
        <v>0</v>
      </c>
      <c r="W61" s="5">
        <f>U61+V61</f>
        <v>13575000</v>
      </c>
      <c r="X61" s="3">
        <v>0</v>
      </c>
      <c r="Y61" s="4">
        <v>0</v>
      </c>
      <c r="Z61" s="5">
        <f>X61+Y61</f>
        <v>0</v>
      </c>
    </row>
    <row r="62" spans="1:26" ht="12" thickBot="1">
      <c r="A62" s="50"/>
      <c r="B62" s="50" t="s">
        <v>6</v>
      </c>
      <c r="C62" s="4"/>
      <c r="D62" s="4"/>
      <c r="E62" s="4"/>
      <c r="F62" s="59">
        <f aca="true" t="shared" si="37" ref="F62:Z62">SUM(F49:F61)</f>
        <v>1396949</v>
      </c>
      <c r="G62" s="60">
        <f t="shared" si="37"/>
        <v>0</v>
      </c>
      <c r="H62" s="61">
        <f t="shared" si="37"/>
        <v>1396949</v>
      </c>
      <c r="I62" s="59">
        <f t="shared" si="37"/>
        <v>4152600</v>
      </c>
      <c r="J62" s="60">
        <f t="shared" si="37"/>
        <v>0</v>
      </c>
      <c r="K62" s="61">
        <f t="shared" si="37"/>
        <v>4152600</v>
      </c>
      <c r="L62" s="59">
        <f t="shared" si="37"/>
        <v>6488400</v>
      </c>
      <c r="M62" s="60">
        <f t="shared" si="37"/>
        <v>0</v>
      </c>
      <c r="N62" s="61">
        <f t="shared" si="37"/>
        <v>6488400</v>
      </c>
      <c r="O62" s="59">
        <f t="shared" si="37"/>
        <v>1224400</v>
      </c>
      <c r="P62" s="60">
        <f t="shared" si="37"/>
        <v>0</v>
      </c>
      <c r="Q62" s="61">
        <f t="shared" si="37"/>
        <v>1224400</v>
      </c>
      <c r="R62" s="59">
        <f t="shared" si="37"/>
        <v>1839000</v>
      </c>
      <c r="S62" s="60">
        <f t="shared" si="37"/>
        <v>0</v>
      </c>
      <c r="T62" s="61">
        <f t="shared" si="37"/>
        <v>1839000</v>
      </c>
      <c r="U62" s="59">
        <f t="shared" si="37"/>
        <v>20630700</v>
      </c>
      <c r="V62" s="60">
        <f t="shared" si="37"/>
        <v>0</v>
      </c>
      <c r="W62" s="61">
        <f t="shared" si="37"/>
        <v>20630700</v>
      </c>
      <c r="X62" s="59">
        <f t="shared" si="37"/>
        <v>0</v>
      </c>
      <c r="Y62" s="60">
        <f t="shared" si="37"/>
        <v>0</v>
      </c>
      <c r="Z62" s="61">
        <f t="shared" si="37"/>
        <v>0</v>
      </c>
    </row>
    <row r="63" spans="1:26" ht="11.2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4"/>
      <c r="Y63" s="4"/>
      <c r="Z63" s="4"/>
    </row>
    <row r="64" spans="1:26" ht="11.25">
      <c r="A64" s="50"/>
      <c r="B64" s="50" t="s">
        <v>41</v>
      </c>
      <c r="C64" s="50"/>
      <c r="D64" s="50"/>
      <c r="E64" s="50"/>
      <c r="F64" s="50">
        <f>F19*0.9</f>
        <v>1396948.5</v>
      </c>
      <c r="G64" s="50"/>
      <c r="H64" s="50"/>
      <c r="I64" s="50">
        <f>I19*0.9</f>
        <v>1687500</v>
      </c>
      <c r="J64" s="50"/>
      <c r="K64" s="50"/>
      <c r="L64" s="50">
        <f>L19*0.9</f>
        <v>5357079</v>
      </c>
      <c r="M64" s="50"/>
      <c r="N64" s="50"/>
      <c r="O64" s="50">
        <f>O19*0.9</f>
        <v>1170000</v>
      </c>
      <c r="P64" s="50"/>
      <c r="Q64" s="50"/>
      <c r="R64" s="50">
        <f>R19*0.9</f>
        <v>5490000</v>
      </c>
      <c r="S64" s="50"/>
      <c r="T64" s="50"/>
      <c r="U64" s="50"/>
      <c r="V64" s="50"/>
      <c r="W64" s="50"/>
      <c r="X64" s="4"/>
      <c r="Y64" s="4"/>
      <c r="Z64" s="4"/>
    </row>
    <row r="65" spans="1:26" ht="11.25">
      <c r="A65" s="50"/>
      <c r="B65" s="50" t="s">
        <v>52</v>
      </c>
      <c r="C65" s="50"/>
      <c r="D65" s="50"/>
      <c r="E65" s="50"/>
      <c r="F65" s="68">
        <v>0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4"/>
    </row>
    <row r="66" spans="1:26" ht="11.25">
      <c r="A66" s="50"/>
      <c r="B66" s="50" t="s">
        <v>42</v>
      </c>
      <c r="C66" s="50"/>
      <c r="D66" s="50"/>
      <c r="E66" s="50"/>
      <c r="F66" s="68">
        <f>F62-F64+F65</f>
        <v>0.5</v>
      </c>
      <c r="G66" s="68"/>
      <c r="H66" s="68"/>
      <c r="I66" s="68">
        <f>I62-I64</f>
        <v>2465100</v>
      </c>
      <c r="J66" s="68"/>
      <c r="K66" s="68"/>
      <c r="L66" s="68">
        <f>L62-L64</f>
        <v>1131321</v>
      </c>
      <c r="M66" s="68"/>
      <c r="N66" s="68"/>
      <c r="O66" s="68">
        <f>O62-O64</f>
        <v>54400</v>
      </c>
      <c r="P66" s="68"/>
      <c r="Q66" s="68"/>
      <c r="R66" s="68">
        <f>R62-R64</f>
        <v>-3651000</v>
      </c>
      <c r="S66" s="50"/>
      <c r="T66" s="50"/>
      <c r="U66" s="50"/>
      <c r="V66" s="50"/>
      <c r="W66" s="50"/>
      <c r="X66" s="4">
        <f>-R20*0.9+F62+I62+L62+O62+R62+F65</f>
        <v>-178.5</v>
      </c>
      <c r="Y66" s="4" t="s">
        <v>15</v>
      </c>
      <c r="Z66" s="4"/>
    </row>
    <row r="67" spans="1:26" ht="11.25">
      <c r="A67" s="50"/>
      <c r="B67" s="50" t="s">
        <v>43</v>
      </c>
      <c r="C67" s="50"/>
      <c r="D67" s="50"/>
      <c r="E67" s="50"/>
      <c r="F67" s="68">
        <f>F66</f>
        <v>0.5</v>
      </c>
      <c r="G67" s="68"/>
      <c r="H67" s="68"/>
      <c r="I67" s="68">
        <f>F67+I66</f>
        <v>2465100.5</v>
      </c>
      <c r="J67" s="68"/>
      <c r="K67" s="68"/>
      <c r="L67" s="68">
        <f>I67+L66</f>
        <v>3596421.5</v>
      </c>
      <c r="M67" s="68"/>
      <c r="N67" s="68"/>
      <c r="O67" s="68">
        <f>L67+O66</f>
        <v>3650821.5</v>
      </c>
      <c r="P67" s="68"/>
      <c r="Q67" s="68"/>
      <c r="R67" s="80">
        <f>O67+R66</f>
        <v>-178.5</v>
      </c>
      <c r="S67" s="50" t="s">
        <v>35</v>
      </c>
      <c r="T67" s="50"/>
      <c r="U67" s="50"/>
      <c r="V67" s="50"/>
      <c r="W67" s="50"/>
      <c r="X67" s="4"/>
      <c r="Y67" s="4"/>
      <c r="Z67" s="4"/>
    </row>
  </sheetData>
  <sheetProtection password="CCDE" sheet="1" insertRows="0"/>
  <mergeCells count="8">
    <mergeCell ref="R3:T3"/>
    <mergeCell ref="U3:W3"/>
    <mergeCell ref="R46:T46"/>
    <mergeCell ref="U46:W46"/>
    <mergeCell ref="X46:Z46"/>
    <mergeCell ref="R23:T23"/>
    <mergeCell ref="U23:W23"/>
    <mergeCell ref="X23:Z23"/>
  </mergeCells>
  <printOptions horizontalCentered="1"/>
  <pageMargins left="0.25" right="0.25" top="0.05" bottom="0.05" header="0.3" footer="0.05"/>
  <pageSetup horizontalDpi="600" verticalDpi="600" orientation="landscape" paperSize="5" scale="80" r:id="rId1"/>
  <headerFooter alignWithMargins="0">
    <oddFooter>&amp;L
&amp;CPage &amp;P of &amp;N&amp;R&amp;F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Comptrollers</dc:creator>
  <cp:keywords/>
  <dc:description/>
  <cp:lastModifiedBy>cmdrs</cp:lastModifiedBy>
  <cp:lastPrinted>2013-05-09T18:32:37Z</cp:lastPrinted>
  <dcterms:created xsi:type="dcterms:W3CDTF">1999-07-07T18:23:48Z</dcterms:created>
  <dcterms:modified xsi:type="dcterms:W3CDTF">2013-06-18T20:39:38Z</dcterms:modified>
  <cp:category/>
  <cp:version/>
  <cp:contentType/>
  <cp:contentStatus/>
</cp:coreProperties>
</file>